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J:\COF\PRE-APPROVED STANDARD PLANS\ADU PROGRAM\COF PUBLIC MATERIALS\COST ESTIMATE\"/>
    </mc:Choice>
  </mc:AlternateContent>
  <xr:revisionPtr revIDLastSave="0" documentId="13_ncr:1_{52892B12-C703-4A88-BF99-D4B60D4E8E01}" xr6:coauthVersionLast="47" xr6:coauthVersionMax="47" xr10:uidLastSave="{00000000-0000-0000-0000-000000000000}"/>
  <bookViews>
    <workbookView xWindow="-110" yWindow="-110" windowWidth="38620" windowHeight="21100" xr2:uid="{A6FB6FC6-EF64-462E-A839-663A9E07C54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7" i="1"/>
  <c r="B16" i="1"/>
  <c r="D18" i="1"/>
  <c r="D17" i="1"/>
  <c r="D16" i="1"/>
  <c r="B12" i="1"/>
  <c r="J18" i="1"/>
  <c r="F18" i="1"/>
  <c r="J17" i="1"/>
  <c r="F17" i="1"/>
  <c r="J16" i="1"/>
  <c r="F16" i="1"/>
  <c r="C12" i="1"/>
  <c r="D12" i="1"/>
  <c r="E12" i="1"/>
  <c r="F12" i="1"/>
  <c r="G12" i="1"/>
  <c r="H12" i="1"/>
  <c r="I12" i="1"/>
  <c r="J12" i="1"/>
  <c r="K12" i="1"/>
  <c r="J31" i="1" l="1"/>
  <c r="J41" i="1" s="1"/>
  <c r="J4" i="1"/>
  <c r="B31" i="1"/>
  <c r="B35" i="1" s="1"/>
  <c r="F31" i="1"/>
  <c r="F35" i="1" s="1"/>
  <c r="F8" i="1" s="1"/>
  <c r="D31" i="1"/>
  <c r="D35" i="1" s="1"/>
  <c r="D8" i="1" s="1"/>
  <c r="D9" i="1" s="1"/>
  <c r="D13" i="1" s="1"/>
  <c r="H9" i="1" l="1"/>
  <c r="F9" i="1"/>
  <c r="J33" i="1"/>
  <c r="J7" i="1" s="1"/>
  <c r="B8" i="1"/>
  <c r="B9" i="1" s="1"/>
  <c r="J35" i="1"/>
  <c r="J8" i="1" s="1"/>
  <c r="J37" i="1"/>
  <c r="J39" i="1"/>
  <c r="J43" i="1"/>
  <c r="C13" i="1" l="1"/>
  <c r="B13" i="1"/>
  <c r="J9" i="1"/>
  <c r="G13" i="1"/>
  <c r="I13" i="1"/>
  <c r="H13" i="1"/>
  <c r="E13" i="1"/>
  <c r="F13" i="1" l="1"/>
  <c r="K13" i="1"/>
  <c r="J13" i="1"/>
</calcChain>
</file>

<file path=xl/sharedStrings.xml><?xml version="1.0" encoding="utf-8"?>
<sst xmlns="http://schemas.openxmlformats.org/spreadsheetml/2006/main" count="64" uniqueCount="52">
  <si>
    <t>Description of fees</t>
  </si>
  <si>
    <t xml:space="preserve">Plan 1 </t>
  </si>
  <si>
    <t>Plan 2</t>
  </si>
  <si>
    <t>Plan 3</t>
  </si>
  <si>
    <t>Plan 4</t>
  </si>
  <si>
    <t>Plan 5</t>
  </si>
  <si>
    <t>National Average Construction Cost per Internation Code Council (ICC)</t>
  </si>
  <si>
    <t>Plan 1        (W/Porch Option)</t>
  </si>
  <si>
    <t>Plan 2                  (W/Porch Option)</t>
  </si>
  <si>
    <t>Plan 3                  (W/Porch Option)</t>
  </si>
  <si>
    <t>Plan 4                    (W/Porch Option)</t>
  </si>
  <si>
    <t>Plan 5 (W/Enlarged Porch Option)</t>
  </si>
  <si>
    <t>Permit Fees</t>
  </si>
  <si>
    <t>Less than 750 Sq. Ft. No Fees</t>
  </si>
  <si>
    <t>Square Footage of ADU</t>
  </si>
  <si>
    <t>Waterwaste Facilities Charge for ADU</t>
  </si>
  <si>
    <t>Waterwaste Facilities Charge/dwelling</t>
  </si>
  <si>
    <t>Fire Impact Fee/dwelling</t>
  </si>
  <si>
    <t>Fire Impact Fee for ADU</t>
  </si>
  <si>
    <t>Park Impact Fee/dwelling</t>
  </si>
  <si>
    <t>Park Impact Fee for ADU</t>
  </si>
  <si>
    <t>Proportion and Impact Fee Calculation</t>
  </si>
  <si>
    <t>Police Impact Fee/dwelling</t>
  </si>
  <si>
    <t>Police Impact Fee for ADU</t>
  </si>
  <si>
    <t>TSMI Impact Fee/dwelling</t>
  </si>
  <si>
    <t>TSMI Impact Fee for ADU</t>
  </si>
  <si>
    <t>Square Footage of Existing SFR</t>
  </si>
  <si>
    <t>(N) 1" Water Service &amp; Meter</t>
  </si>
  <si>
    <t>(N) Water Capacity Fee, 1" Meter</t>
  </si>
  <si>
    <t>(N) Waterwaste Facilites Charge for ADU</t>
  </si>
  <si>
    <t>Impact Fees (Fire, Park, Police, &amp; TSMI)</t>
  </si>
  <si>
    <t>ADU Permit, School, &amp; Impact Fees &amp; Construction Estimates</t>
  </si>
  <si>
    <t>Square Footage of Garage</t>
  </si>
  <si>
    <t>Square Footage of Porch</t>
  </si>
  <si>
    <t xml:space="preserve">National Average Construction Cost per SF (R-3) Internation Code Council (ICC) </t>
  </si>
  <si>
    <t xml:space="preserve">National Average Construction Cost per SF (U) Internation Code Council (ICC) </t>
  </si>
  <si>
    <t>Regional Transporation Mitigation Fee</t>
  </si>
  <si>
    <t>Regional Transportation Mitigation Fee per Dwelling</t>
  </si>
  <si>
    <t>Regional Transportation Mitigation Fee For ADU</t>
  </si>
  <si>
    <t xml:space="preserve">Proportional % of ADU to Existing SFR </t>
  </si>
  <si>
    <t>*Verify any gas and electrical fees with PG&amp;E</t>
  </si>
  <si>
    <t>**These estimates are not guaranteed. The prices in these estimates are an approximation of the national average construction cost provided by International Code Council (ICC).  The actual costs may change after all of the project elements have been negotiated and finalized.   The actual costs should be discussed with the respective parties providing materials, services, or labor for your project.  The City of Fresno is not responsible or liable for construction costs or estimates.**</t>
  </si>
  <si>
    <t>School Fee Cost per Square Foot (Fowler Unified School District)</t>
  </si>
  <si>
    <t>School Fee Cost per Square Foot   (Clovis Unified School District)</t>
  </si>
  <si>
    <t>School Fee Cost per Square Foot (Fresno, Central, Washington Union, and Sanger Unified School Districts)</t>
  </si>
  <si>
    <t>Total Permit &amp; Impact Fees</t>
  </si>
  <si>
    <t>School Fees                                           (Fowler Unified School District)</t>
  </si>
  <si>
    <t>School Fees                                          (Clovis Unified School District)</t>
  </si>
  <si>
    <t>School Fees                                       (Fresno, Central, Washington Union, and Sanger Unified School Districts)</t>
  </si>
  <si>
    <t>Total Permit, Impact, &amp; Construction Cost Estimate</t>
  </si>
  <si>
    <t>*Account for school fees listed below in your total cost estimate*</t>
  </si>
  <si>
    <t xml:space="preserve">*Verify with your school district cost per square foot and if school fee's are applicable to your ADU construction.  School District Fees are handled directly with the school district and they may have policies that will require a school fee to be paid regularless of size.  According to the California Department of Housing and Community Development (HCD), school fee should not be charged on ADU less than 500 square feet.   This is in the ADU state law update in 2021 section 65852.2(f)(3)(A) of the Government Code which specifies no impact fees should be charged on ADU’s less than 750 square feet.  But with the section 17620 of the education code, you are allowed to charge for ADU’s that are 500 square feet and larger.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</si>
</sst>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409]#,##0.00_);\([$$-409]#,##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8"/>
      <color rgb="FFFFFFFF"/>
      <name val="Arial"/>
      <family val="2"/>
    </font>
    <font>
      <sz val="12"/>
      <color rgb="FFFF0000"/>
      <name val="Arial"/>
      <family val="2"/>
    </font>
    <font>
      <sz val="12"/>
      <color theme="1"/>
      <name val="Arial"/>
      <family val="2"/>
    </font>
    <font>
      <b/>
      <sz val="12"/>
      <color rgb="FF231F2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47">
    <border>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medium">
        <color rgb="FF231F20"/>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medium">
        <color rgb="FF231F20"/>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rgb="FF231F20"/>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6" xfId="0" applyFont="1" applyBorder="1"/>
    <xf numFmtId="0" fontId="0" fillId="0" borderId="6" xfId="0" applyBorder="1"/>
    <xf numFmtId="2" fontId="0" fillId="0" borderId="0" xfId="0" applyNumberFormat="1"/>
    <xf numFmtId="0" fontId="7" fillId="5" borderId="30"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3" borderId="0" xfId="0" applyFont="1" applyFill="1" applyAlignment="1">
      <alignment horizontal="left" vertical="center" wrapText="1"/>
    </xf>
    <xf numFmtId="44" fontId="6" fillId="0" borderId="0" xfId="1" applyFont="1" applyBorder="1" applyAlignment="1">
      <alignment horizontal="center"/>
    </xf>
    <xf numFmtId="7" fontId="6" fillId="0" borderId="0" xfId="1" applyNumberFormat="1" applyFont="1" applyBorder="1" applyAlignment="1">
      <alignment horizontal="center" vertical="center"/>
    </xf>
    <xf numFmtId="164" fontId="6" fillId="0" borderId="0" xfId="1" applyNumberFormat="1" applyFont="1" applyBorder="1" applyAlignment="1">
      <alignment horizontal="center" vertical="center"/>
    </xf>
    <xf numFmtId="0" fontId="7" fillId="5" borderId="31" xfId="0" applyFont="1" applyFill="1" applyBorder="1" applyAlignment="1">
      <alignment horizontal="left" vertical="center" wrapText="1"/>
    </xf>
    <xf numFmtId="0" fontId="7" fillId="5" borderId="40" xfId="0" applyFont="1" applyFill="1" applyBorder="1" applyAlignment="1">
      <alignment horizontal="left" vertical="center" wrapText="1"/>
    </xf>
    <xf numFmtId="164" fontId="6" fillId="0" borderId="7" xfId="1" applyNumberFormat="1" applyFont="1" applyBorder="1" applyAlignment="1">
      <alignment horizontal="center" vertical="center"/>
    </xf>
    <xf numFmtId="164" fontId="6" fillId="0" borderId="8" xfId="1"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41" xfId="0" applyNumberFormat="1" applyFont="1" applyBorder="1" applyAlignment="1">
      <alignment horizontal="center" vertical="center"/>
    </xf>
    <xf numFmtId="0" fontId="7" fillId="5" borderId="42" xfId="0" applyFont="1" applyFill="1" applyBorder="1" applyAlignment="1">
      <alignment horizontal="left" vertical="center" wrapText="1"/>
    </xf>
    <xf numFmtId="0" fontId="7" fillId="5" borderId="43" xfId="0" applyFont="1" applyFill="1" applyBorder="1" applyAlignment="1">
      <alignment horizontal="left" vertical="center" wrapText="1"/>
    </xf>
    <xf numFmtId="0" fontId="7" fillId="5" borderId="44" xfId="0" applyFont="1" applyFill="1" applyBorder="1" applyAlignment="1">
      <alignment horizontal="left" vertical="center" wrapText="1"/>
    </xf>
    <xf numFmtId="0" fontId="0" fillId="0" borderId="0" xfId="0"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164" fontId="6" fillId="0" borderId="0" xfId="0" applyNumberFormat="1" applyFont="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164" fontId="6" fillId="0" borderId="1" xfId="1" applyNumberFormat="1" applyFont="1" applyBorder="1" applyAlignment="1">
      <alignment horizontal="center" vertical="center"/>
    </xf>
    <xf numFmtId="164" fontId="6" fillId="0" borderId="18"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164" fontId="6" fillId="0" borderId="12" xfId="1" applyNumberFormat="1" applyFont="1" applyBorder="1" applyAlignment="1">
      <alignment horizontal="center" vertical="center"/>
    </xf>
    <xf numFmtId="164" fontId="6" fillId="0" borderId="10" xfId="1" applyNumberFormat="1" applyFont="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164" fontId="6" fillId="3" borderId="26" xfId="1" applyNumberFormat="1" applyFont="1" applyFill="1" applyBorder="1" applyAlignment="1">
      <alignment horizontal="center" vertical="center"/>
    </xf>
    <xf numFmtId="164" fontId="6" fillId="3" borderId="27" xfId="1" applyNumberFormat="1" applyFont="1" applyFill="1" applyBorder="1" applyAlignment="1">
      <alignment horizontal="center" vertical="center"/>
    </xf>
    <xf numFmtId="164" fontId="6" fillId="3" borderId="28" xfId="1" applyNumberFormat="1" applyFont="1" applyFill="1" applyBorder="1" applyAlignment="1">
      <alignment horizontal="center" vertical="center"/>
    </xf>
    <xf numFmtId="7" fontId="6" fillId="3" borderId="16" xfId="1" applyNumberFormat="1" applyFont="1" applyFill="1" applyBorder="1" applyAlignment="1">
      <alignment horizontal="center" vertical="center"/>
    </xf>
    <xf numFmtId="7" fontId="6" fillId="3" borderId="17" xfId="1" applyNumberFormat="1" applyFont="1" applyFill="1" applyBorder="1" applyAlignment="1">
      <alignment horizontal="center" vertical="center"/>
    </xf>
    <xf numFmtId="8" fontId="6" fillId="0" borderId="16" xfId="1" applyNumberFormat="1" applyFont="1" applyBorder="1" applyAlignment="1">
      <alignment horizontal="center" vertical="center"/>
    </xf>
    <xf numFmtId="8" fontId="6" fillId="0" borderId="17" xfId="1" applyNumberFormat="1" applyFont="1" applyBorder="1" applyAlignment="1">
      <alignment horizontal="center" vertical="center"/>
    </xf>
    <xf numFmtId="164" fontId="6" fillId="0" borderId="11" xfId="1" applyNumberFormat="1" applyFont="1" applyBorder="1" applyAlignment="1">
      <alignment horizontal="center" vertical="center"/>
    </xf>
    <xf numFmtId="164" fontId="6" fillId="0" borderId="14" xfId="1" applyNumberFormat="1" applyFont="1" applyBorder="1" applyAlignment="1">
      <alignment horizontal="center" vertical="center"/>
    </xf>
    <xf numFmtId="44" fontId="6" fillId="0" borderId="1" xfId="1" applyFont="1" applyBorder="1" applyAlignment="1">
      <alignment horizontal="center" vertical="center"/>
    </xf>
    <xf numFmtId="44" fontId="6" fillId="0" borderId="2" xfId="1" applyFont="1" applyBorder="1" applyAlignment="1">
      <alignment horizontal="center" vertical="center"/>
    </xf>
    <xf numFmtId="44" fontId="6" fillId="0" borderId="18" xfId="1" applyFont="1" applyBorder="1" applyAlignment="1">
      <alignment horizontal="center" vertical="center"/>
    </xf>
    <xf numFmtId="164" fontId="6" fillId="0" borderId="1"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29"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6" fillId="0" borderId="2" xfId="0" applyNumberFormat="1" applyFont="1" applyBorder="1" applyAlignment="1">
      <alignment horizontal="center" vertical="center"/>
    </xf>
    <xf numFmtId="9" fontId="6" fillId="0" borderId="12" xfId="2" applyFont="1" applyBorder="1" applyAlignment="1">
      <alignment horizontal="center" vertical="center"/>
    </xf>
    <xf numFmtId="9" fontId="6" fillId="0" borderId="10" xfId="2" applyFont="1" applyBorder="1" applyAlignment="1">
      <alignment horizontal="center" vertical="center"/>
    </xf>
    <xf numFmtId="164" fontId="6" fillId="0" borderId="19" xfId="0" applyNumberFormat="1" applyFont="1" applyBorder="1" applyAlignment="1">
      <alignment horizontal="center" vertical="center"/>
    </xf>
    <xf numFmtId="164" fontId="6" fillId="0" borderId="20" xfId="0" applyNumberFormat="1" applyFont="1" applyBorder="1" applyAlignment="1">
      <alignment horizontal="center" vertical="center"/>
    </xf>
    <xf numFmtId="44" fontId="6" fillId="0" borderId="12" xfId="1" applyFont="1" applyBorder="1" applyAlignment="1">
      <alignment horizontal="center" vertical="center"/>
    </xf>
    <xf numFmtId="44" fontId="6" fillId="0" borderId="10" xfId="1" applyFont="1" applyBorder="1" applyAlignment="1">
      <alignment horizontal="center" vertical="center"/>
    </xf>
    <xf numFmtId="164" fontId="6" fillId="0" borderId="19" xfId="1" applyNumberFormat="1" applyFont="1" applyBorder="1" applyAlignment="1">
      <alignment horizontal="center" vertical="center"/>
    </xf>
    <xf numFmtId="164" fontId="6" fillId="0" borderId="20" xfId="1" applyNumberFormat="1" applyFont="1" applyBorder="1" applyAlignment="1">
      <alignment horizontal="center" vertical="center"/>
    </xf>
    <xf numFmtId="9" fontId="6" fillId="0" borderId="1" xfId="2" applyFont="1" applyBorder="1" applyAlignment="1">
      <alignment horizontal="center" vertical="center"/>
    </xf>
    <xf numFmtId="9" fontId="6" fillId="0" borderId="18" xfId="2" applyFont="1" applyBorder="1" applyAlignment="1">
      <alignment horizontal="center" vertical="center"/>
    </xf>
    <xf numFmtId="9" fontId="6" fillId="0" borderId="2" xfId="2" applyFont="1" applyBorder="1" applyAlignment="1">
      <alignment horizontal="center" vertical="center"/>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7" fillId="5" borderId="25"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24" xfId="0" applyFont="1" applyFill="1" applyBorder="1" applyAlignment="1">
      <alignment horizontal="center" vertical="center" wrapText="1"/>
    </xf>
    <xf numFmtId="165" fontId="6" fillId="0" borderId="16" xfId="1" applyNumberFormat="1" applyFont="1" applyBorder="1" applyAlignment="1">
      <alignment horizontal="center" vertical="center"/>
    </xf>
    <xf numFmtId="165" fontId="6" fillId="0" borderId="17" xfId="1" applyNumberFormat="1" applyFont="1" applyBorder="1" applyAlignment="1">
      <alignment horizontal="center" vertical="center"/>
    </xf>
    <xf numFmtId="7" fontId="6" fillId="0" borderId="16" xfId="1" applyNumberFormat="1" applyFont="1" applyBorder="1" applyAlignment="1">
      <alignment horizontal="center" vertical="center"/>
    </xf>
    <xf numFmtId="7" fontId="6" fillId="0" borderId="17" xfId="1" applyNumberFormat="1" applyFont="1" applyBorder="1" applyAlignment="1">
      <alignment horizontal="center" vertical="center"/>
    </xf>
    <xf numFmtId="164" fontId="6" fillId="0" borderId="16" xfId="1" applyNumberFormat="1" applyFont="1" applyBorder="1" applyAlignment="1">
      <alignment horizontal="center" vertical="center"/>
    </xf>
    <xf numFmtId="164" fontId="6" fillId="0" borderId="45" xfId="1" applyNumberFormat="1" applyFont="1" applyBorder="1" applyAlignment="1">
      <alignment horizontal="center" vertical="center"/>
    </xf>
    <xf numFmtId="164" fontId="6" fillId="0" borderId="17" xfId="1" applyNumberFormat="1" applyFont="1" applyBorder="1" applyAlignment="1">
      <alignment horizontal="center" vertical="center"/>
    </xf>
    <xf numFmtId="165" fontId="6" fillId="0" borderId="9" xfId="1" applyNumberFormat="1" applyFont="1" applyBorder="1" applyAlignment="1">
      <alignment horizontal="center" vertical="center"/>
    </xf>
    <xf numFmtId="165" fontId="6" fillId="0" borderId="15" xfId="1" applyNumberFormat="1" applyFont="1" applyBorder="1" applyAlignment="1">
      <alignment horizontal="center" vertical="center"/>
    </xf>
    <xf numFmtId="7" fontId="6" fillId="0" borderId="9" xfId="1" applyNumberFormat="1" applyFont="1" applyBorder="1" applyAlignment="1">
      <alignment horizontal="center" vertical="center"/>
    </xf>
    <xf numFmtId="7" fontId="6" fillId="0" borderId="15" xfId="1" applyNumberFormat="1" applyFont="1" applyBorder="1" applyAlignment="1">
      <alignment horizontal="center" vertical="center"/>
    </xf>
    <xf numFmtId="164" fontId="6" fillId="0" borderId="29" xfId="1" applyNumberFormat="1" applyFont="1" applyBorder="1" applyAlignment="1">
      <alignment horizontal="center" vertical="center"/>
    </xf>
    <xf numFmtId="164" fontId="6" fillId="3" borderId="16" xfId="1" applyNumberFormat="1" applyFont="1" applyFill="1" applyBorder="1" applyAlignment="1">
      <alignment horizontal="center" vertical="center"/>
    </xf>
    <xf numFmtId="164" fontId="6" fillId="3" borderId="17" xfId="1" applyNumberFormat="1" applyFont="1" applyFill="1" applyBorder="1" applyAlignment="1">
      <alignment horizontal="center" vertical="center"/>
    </xf>
    <xf numFmtId="164" fontId="6" fillId="0" borderId="9" xfId="1" applyNumberFormat="1" applyFont="1" applyBorder="1" applyAlignment="1">
      <alignment horizontal="center" vertical="center"/>
    </xf>
    <xf numFmtId="164" fontId="6" fillId="0" borderId="15" xfId="1" applyNumberFormat="1" applyFont="1" applyBorder="1" applyAlignment="1">
      <alignment horizontal="center" vertical="center"/>
    </xf>
    <xf numFmtId="9" fontId="6" fillId="0" borderId="19" xfId="2" applyFont="1" applyBorder="1" applyAlignment="1">
      <alignment horizontal="center" vertical="center"/>
    </xf>
    <xf numFmtId="9" fontId="6" fillId="0" borderId="20" xfId="2" applyFont="1" applyBorder="1" applyAlignment="1">
      <alignment horizontal="center" vertical="center"/>
    </xf>
    <xf numFmtId="164" fontId="6" fillId="0" borderId="46" xfId="1" applyNumberFormat="1"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9A5E-5E13-4402-AEA3-42A8828883CD}">
  <sheetPr>
    <pageSetUpPr fitToPage="1"/>
  </sheetPr>
  <dimension ref="A1:N46"/>
  <sheetViews>
    <sheetView tabSelected="1" workbookViewId="0">
      <selection activeCell="B27" sqref="B27:C27"/>
    </sheetView>
  </sheetViews>
  <sheetFormatPr defaultRowHeight="14.5" x14ac:dyDescent="0.35"/>
  <cols>
    <col min="1" max="1" width="43.1796875" customWidth="1"/>
    <col min="2" max="11" width="15.54296875" customWidth="1"/>
    <col min="12" max="12" width="16.08984375" customWidth="1"/>
    <col min="13" max="13" width="16.7265625" customWidth="1"/>
    <col min="14" max="14" width="16.81640625" customWidth="1"/>
  </cols>
  <sheetData>
    <row r="1" spans="1:14" ht="31.5" customHeight="1" thickTop="1" thickBot="1" x14ac:dyDescent="0.4">
      <c r="A1" s="51" t="s">
        <v>31</v>
      </c>
      <c r="B1" s="52"/>
      <c r="C1" s="52"/>
      <c r="D1" s="52"/>
      <c r="E1" s="52"/>
      <c r="F1" s="52"/>
      <c r="G1" s="52"/>
      <c r="H1" s="52"/>
      <c r="I1" s="52"/>
      <c r="J1" s="52"/>
      <c r="K1" s="53"/>
    </row>
    <row r="2" spans="1:14" ht="50" customHeight="1" thickTop="1" thickBot="1" x14ac:dyDescent="0.4">
      <c r="A2" s="4" t="s">
        <v>0</v>
      </c>
      <c r="B2" s="4" t="s">
        <v>1</v>
      </c>
      <c r="C2" s="4" t="s">
        <v>7</v>
      </c>
      <c r="D2" s="4" t="s">
        <v>2</v>
      </c>
      <c r="E2" s="4" t="s">
        <v>8</v>
      </c>
      <c r="F2" s="4" t="s">
        <v>3</v>
      </c>
      <c r="G2" s="4" t="s">
        <v>9</v>
      </c>
      <c r="H2" s="4" t="s">
        <v>4</v>
      </c>
      <c r="I2" s="4" t="s">
        <v>10</v>
      </c>
      <c r="J2" s="4" t="s">
        <v>5</v>
      </c>
      <c r="K2" s="5" t="s">
        <v>11</v>
      </c>
    </row>
    <row r="3" spans="1:14" ht="20" customHeight="1" x14ac:dyDescent="0.35">
      <c r="A3" s="14" t="s">
        <v>12</v>
      </c>
      <c r="B3" s="59">
        <v>2343.86</v>
      </c>
      <c r="C3" s="60"/>
      <c r="D3" s="57">
        <v>2348.1999999999998</v>
      </c>
      <c r="E3" s="58"/>
      <c r="F3" s="99">
        <v>2426.7800000000002</v>
      </c>
      <c r="G3" s="101"/>
      <c r="H3" s="99">
        <v>2394.5300000000002</v>
      </c>
      <c r="I3" s="101"/>
      <c r="J3" s="107">
        <v>2861</v>
      </c>
      <c r="K3" s="108"/>
    </row>
    <row r="4" spans="1:14" ht="20" customHeight="1" x14ac:dyDescent="0.35">
      <c r="A4" s="6" t="s">
        <v>30</v>
      </c>
      <c r="B4" s="63" t="s">
        <v>13</v>
      </c>
      <c r="C4" s="64"/>
      <c r="D4" s="63" t="s">
        <v>13</v>
      </c>
      <c r="E4" s="64"/>
      <c r="F4" s="63" t="s">
        <v>13</v>
      </c>
      <c r="G4" s="65"/>
      <c r="H4" s="65"/>
      <c r="I4" s="64"/>
      <c r="J4" s="66">
        <f>+J38+J40+J42+J44</f>
        <v>5258.66</v>
      </c>
      <c r="K4" s="30"/>
    </row>
    <row r="5" spans="1:14" ht="20" customHeight="1" x14ac:dyDescent="0.35">
      <c r="A5" s="6" t="s">
        <v>27</v>
      </c>
      <c r="B5" s="31">
        <v>2241</v>
      </c>
      <c r="C5" s="33"/>
      <c r="D5" s="31">
        <v>2241</v>
      </c>
      <c r="E5" s="33"/>
      <c r="F5" s="31">
        <v>2241</v>
      </c>
      <c r="G5" s="32"/>
      <c r="H5" s="32"/>
      <c r="I5" s="33"/>
      <c r="J5" s="31">
        <v>2241</v>
      </c>
      <c r="K5" s="33"/>
    </row>
    <row r="6" spans="1:14" ht="20" customHeight="1" x14ac:dyDescent="0.35">
      <c r="A6" s="6" t="s">
        <v>28</v>
      </c>
      <c r="B6" s="31">
        <v>2893.16</v>
      </c>
      <c r="C6" s="33"/>
      <c r="D6" s="31">
        <v>2893.16</v>
      </c>
      <c r="E6" s="33"/>
      <c r="F6" s="31">
        <v>2893.16</v>
      </c>
      <c r="G6" s="32"/>
      <c r="H6" s="32"/>
      <c r="I6" s="33"/>
      <c r="J6" s="31">
        <v>2893.16</v>
      </c>
      <c r="K6" s="33"/>
    </row>
    <row r="7" spans="1:14" ht="20" customHeight="1" x14ac:dyDescent="0.35">
      <c r="A7" s="6" t="s">
        <v>36</v>
      </c>
      <c r="B7" s="63" t="s">
        <v>13</v>
      </c>
      <c r="C7" s="64"/>
      <c r="D7" s="63" t="s">
        <v>13</v>
      </c>
      <c r="E7" s="64"/>
      <c r="F7" s="63" t="s">
        <v>13</v>
      </c>
      <c r="G7" s="65"/>
      <c r="H7" s="65"/>
      <c r="I7" s="64"/>
      <c r="J7" s="66">
        <f>+J33</f>
        <v>1184.7194989106754</v>
      </c>
      <c r="K7" s="30"/>
    </row>
    <row r="8" spans="1:14" ht="20" customHeight="1" thickBot="1" x14ac:dyDescent="0.4">
      <c r="A8" s="7" t="s">
        <v>29</v>
      </c>
      <c r="B8" s="61">
        <f>+B35</f>
        <v>480.30666666666662</v>
      </c>
      <c r="C8" s="62"/>
      <c r="D8" s="61">
        <f>+D35</f>
        <v>754.19472182596292</v>
      </c>
      <c r="E8" s="62"/>
      <c r="F8" s="61">
        <f>+F35</f>
        <v>882.91666666666674</v>
      </c>
      <c r="G8" s="106"/>
      <c r="H8" s="106"/>
      <c r="I8" s="62"/>
      <c r="J8" s="61">
        <f>+J35</f>
        <v>1171.4515250544662</v>
      </c>
      <c r="K8" s="62"/>
    </row>
    <row r="9" spans="1:14" ht="20" customHeight="1" thickBot="1" x14ac:dyDescent="0.4">
      <c r="A9" s="23" t="s">
        <v>45</v>
      </c>
      <c r="B9" s="54">
        <f>+B3+B5+B6+B8</f>
        <v>7958.3266666666668</v>
      </c>
      <c r="C9" s="56"/>
      <c r="D9" s="54">
        <f>+D3+D5+D6+D8</f>
        <v>8236.5547218259635</v>
      </c>
      <c r="E9" s="56"/>
      <c r="F9" s="54">
        <f>+F3+F5+F6+F8</f>
        <v>8443.8566666666666</v>
      </c>
      <c r="G9" s="55"/>
      <c r="H9" s="54">
        <f>+H3+F5+F6+F8</f>
        <v>8411.6066666666666</v>
      </c>
      <c r="I9" s="55"/>
      <c r="J9" s="54">
        <f>+J3+J7+J4+J5+J6+J8</f>
        <v>15609.991023965142</v>
      </c>
      <c r="K9" s="56"/>
    </row>
    <row r="10" spans="1:14" ht="20" customHeight="1" x14ac:dyDescent="0.35">
      <c r="A10" s="92" t="s">
        <v>40</v>
      </c>
      <c r="B10" s="93"/>
      <c r="C10" s="93"/>
      <c r="D10" s="93"/>
      <c r="E10" s="93"/>
      <c r="F10" s="93"/>
      <c r="G10" s="93"/>
      <c r="H10" s="93"/>
      <c r="I10" s="93"/>
      <c r="J10" s="93"/>
      <c r="K10" s="94"/>
    </row>
    <row r="11" spans="1:14" ht="15" customHeight="1" thickBot="1" x14ac:dyDescent="0.4">
      <c r="A11" s="10"/>
      <c r="B11" s="11"/>
      <c r="C11" s="11"/>
      <c r="D11" s="12"/>
      <c r="E11" s="12"/>
      <c r="F11" s="13"/>
      <c r="G11" s="13"/>
      <c r="H11" s="13"/>
      <c r="I11" s="13"/>
      <c r="J11" s="13"/>
      <c r="K11" s="13"/>
    </row>
    <row r="12" spans="1:14" ht="40" customHeight="1" thickBot="1" x14ac:dyDescent="0.4">
      <c r="A12" s="15" t="s">
        <v>6</v>
      </c>
      <c r="B12" s="16">
        <f>+(B27)*B25</f>
        <v>57490.6</v>
      </c>
      <c r="C12" s="16">
        <f>+(B27*B25)+(B29*B26)</f>
        <v>60800.6</v>
      </c>
      <c r="D12" s="18">
        <f>+D27*B25</f>
        <v>84375.91</v>
      </c>
      <c r="E12" s="17">
        <f>+(D27*B25)+(D29*B26)</f>
        <v>87685.91</v>
      </c>
      <c r="F12" s="18">
        <f>+(F27*B25)</f>
        <v>105681.25</v>
      </c>
      <c r="G12" s="19">
        <f>+(F27*B25)+(F29*B26)</f>
        <v>110315.25</v>
      </c>
      <c r="H12" s="18">
        <f>+(F27*B25)+(H28*B26)+(H29*B26)</f>
        <v>154934.04999999999</v>
      </c>
      <c r="I12" s="19">
        <f>+(F27*B25)+(H28*B26)+(I29*B26)</f>
        <v>162811.85</v>
      </c>
      <c r="J12" s="20">
        <f>+(J27*B25)+(J29*B26)</f>
        <v>176789.95</v>
      </c>
      <c r="K12" s="19">
        <f>+(J27*B25)+(K29*B26)</f>
        <v>180497.15</v>
      </c>
    </row>
    <row r="13" spans="1:14" ht="40" customHeight="1" thickBot="1" x14ac:dyDescent="0.4">
      <c r="A13" s="23" t="s">
        <v>49</v>
      </c>
      <c r="B13" s="18">
        <f>+B9+B12</f>
        <v>65448.926666666666</v>
      </c>
      <c r="C13" s="18">
        <f>+B9+C12</f>
        <v>68758.926666666666</v>
      </c>
      <c r="D13" s="18">
        <f>+D9+D12</f>
        <v>92612.464721825963</v>
      </c>
      <c r="E13" s="19">
        <f>+D9+E12</f>
        <v>95922.464721825963</v>
      </c>
      <c r="F13" s="18">
        <f>+F9+F12</f>
        <v>114125.10666666666</v>
      </c>
      <c r="G13" s="19">
        <f>+F9+G12</f>
        <v>118759.10666666666</v>
      </c>
      <c r="H13" s="18">
        <f>+H9+H12</f>
        <v>163345.65666666665</v>
      </c>
      <c r="I13" s="19">
        <f>+H9+I12</f>
        <v>171223.45666666667</v>
      </c>
      <c r="J13" s="18">
        <f>+J9+J12</f>
        <v>192399.94102396516</v>
      </c>
      <c r="K13" s="19">
        <f>+J9+K12</f>
        <v>196107.14102396514</v>
      </c>
      <c r="L13" s="24"/>
    </row>
    <row r="14" spans="1:14" ht="20" customHeight="1" x14ac:dyDescent="0.35">
      <c r="A14" s="92" t="s">
        <v>50</v>
      </c>
      <c r="B14" s="93"/>
      <c r="C14" s="93"/>
      <c r="D14" s="93"/>
      <c r="E14" s="93"/>
      <c r="F14" s="93"/>
      <c r="G14" s="93"/>
      <c r="H14" s="93"/>
      <c r="I14" s="93"/>
      <c r="J14" s="93"/>
      <c r="K14" s="94"/>
    </row>
    <row r="15" spans="1:14" ht="15" customHeight="1" thickBot="1" x14ac:dyDescent="0.4">
      <c r="A15" s="10"/>
      <c r="B15" s="28"/>
      <c r="C15" s="28"/>
      <c r="D15" s="28"/>
      <c r="E15" s="28"/>
      <c r="F15" s="28"/>
      <c r="G15" s="28"/>
      <c r="H15" s="28"/>
      <c r="I15" s="28"/>
      <c r="J15" s="28"/>
      <c r="K15" s="28"/>
      <c r="L15" s="24"/>
    </row>
    <row r="16" spans="1:14" ht="50" customHeight="1" x14ac:dyDescent="0.35">
      <c r="A16" s="21" t="s">
        <v>48</v>
      </c>
      <c r="B16" s="95">
        <f>+B22*B27</f>
        <v>1628.6</v>
      </c>
      <c r="C16" s="96"/>
      <c r="D16" s="97">
        <f>+B22*D27</f>
        <v>2390.21</v>
      </c>
      <c r="E16" s="98"/>
      <c r="F16" s="99">
        <f>+F27*B22</f>
        <v>2993.75</v>
      </c>
      <c r="G16" s="100"/>
      <c r="H16" s="100"/>
      <c r="I16" s="101"/>
      <c r="J16" s="99">
        <f>+J27*B22</f>
        <v>4861.8500000000004</v>
      </c>
      <c r="K16" s="101"/>
      <c r="L16" s="24"/>
      <c r="M16" s="24"/>
      <c r="N16" s="24"/>
    </row>
    <row r="17" spans="1:14" ht="40" customHeight="1" x14ac:dyDescent="0.35">
      <c r="A17" s="6" t="s">
        <v>46</v>
      </c>
      <c r="B17" s="102">
        <f>+B23*B27</f>
        <v>1757.8</v>
      </c>
      <c r="C17" s="103"/>
      <c r="D17" s="104">
        <f>+B23*D27</f>
        <v>2579.83</v>
      </c>
      <c r="E17" s="105"/>
      <c r="F17" s="31">
        <f>+F27*B23</f>
        <v>3231.25</v>
      </c>
      <c r="G17" s="32"/>
      <c r="H17" s="32"/>
      <c r="I17" s="33"/>
      <c r="J17" s="109">
        <f>+J27*B23</f>
        <v>5247.55</v>
      </c>
      <c r="K17" s="110"/>
      <c r="L17" s="24"/>
      <c r="M17" s="24"/>
      <c r="N17" s="24"/>
    </row>
    <row r="18" spans="1:14" ht="40" customHeight="1" thickBot="1" x14ac:dyDescent="0.4">
      <c r="A18" s="22" t="s">
        <v>47</v>
      </c>
      <c r="B18" s="102">
        <f>+B24*B27</f>
        <v>1992.4</v>
      </c>
      <c r="C18" s="103"/>
      <c r="D18" s="104">
        <f>+B24*D27</f>
        <v>2924.1400000000003</v>
      </c>
      <c r="E18" s="105"/>
      <c r="F18" s="109">
        <f>+F27*B24</f>
        <v>3662.5</v>
      </c>
      <c r="G18" s="113"/>
      <c r="H18" s="113"/>
      <c r="I18" s="110"/>
      <c r="J18" s="109">
        <f>+J27*B24</f>
        <v>5947.9000000000005</v>
      </c>
      <c r="K18" s="110"/>
      <c r="L18" s="24"/>
      <c r="M18" s="24"/>
      <c r="N18" s="24"/>
    </row>
    <row r="19" spans="1:14" ht="65" customHeight="1" thickBot="1" x14ac:dyDescent="0.4">
      <c r="A19" s="87" t="s">
        <v>51</v>
      </c>
      <c r="B19" s="88"/>
      <c r="C19" s="88"/>
      <c r="D19" s="88"/>
      <c r="E19" s="88"/>
      <c r="F19" s="88"/>
      <c r="G19" s="88"/>
      <c r="H19" s="88"/>
      <c r="I19" s="88"/>
      <c r="J19" s="88"/>
      <c r="K19" s="89"/>
      <c r="L19" s="24"/>
      <c r="M19" s="24"/>
      <c r="N19" s="24"/>
    </row>
    <row r="20" spans="1:14" ht="15" customHeight="1" thickBot="1" x14ac:dyDescent="0.4">
      <c r="A20" s="1"/>
      <c r="B20" s="2"/>
      <c r="C20" s="2"/>
      <c r="D20" s="2"/>
      <c r="E20" s="2"/>
      <c r="F20" s="2"/>
      <c r="G20" s="2"/>
      <c r="H20" s="2"/>
      <c r="I20" s="2"/>
      <c r="J20" s="2"/>
      <c r="K20" s="2"/>
      <c r="L20" s="24"/>
      <c r="M20" s="24"/>
      <c r="N20" s="24"/>
    </row>
    <row r="21" spans="1:14" ht="40" customHeight="1" thickBot="1" x14ac:dyDescent="0.4">
      <c r="A21" s="87" t="s">
        <v>21</v>
      </c>
      <c r="B21" s="88"/>
      <c r="C21" s="88"/>
      <c r="D21" s="88"/>
      <c r="E21" s="88"/>
      <c r="F21" s="88"/>
      <c r="G21" s="88"/>
      <c r="H21" s="88"/>
      <c r="I21" s="88"/>
      <c r="J21" s="88"/>
      <c r="K21" s="89"/>
    </row>
    <row r="22" spans="1:14" ht="50" customHeight="1" x14ac:dyDescent="0.35">
      <c r="A22" s="21" t="s">
        <v>44</v>
      </c>
      <c r="B22" s="31">
        <v>4.79</v>
      </c>
      <c r="C22" s="32"/>
      <c r="D22" s="32"/>
      <c r="E22" s="32"/>
      <c r="F22" s="32"/>
      <c r="G22" s="32"/>
      <c r="H22" s="32"/>
      <c r="I22" s="32"/>
      <c r="J22" s="32"/>
      <c r="K22" s="33"/>
    </row>
    <row r="23" spans="1:14" ht="40" customHeight="1" x14ac:dyDescent="0.35">
      <c r="A23" s="6" t="s">
        <v>42</v>
      </c>
      <c r="B23" s="31">
        <v>5.17</v>
      </c>
      <c r="C23" s="32"/>
      <c r="D23" s="32"/>
      <c r="E23" s="32"/>
      <c r="F23" s="32"/>
      <c r="G23" s="32"/>
      <c r="H23" s="32"/>
      <c r="I23" s="32"/>
      <c r="J23" s="32"/>
      <c r="K23" s="33"/>
    </row>
    <row r="24" spans="1:14" ht="40" customHeight="1" x14ac:dyDescent="0.35">
      <c r="A24" s="6" t="s">
        <v>43</v>
      </c>
      <c r="B24" s="31">
        <v>5.86</v>
      </c>
      <c r="C24" s="32"/>
      <c r="D24" s="32"/>
      <c r="E24" s="32"/>
      <c r="F24" s="32"/>
      <c r="G24" s="32"/>
      <c r="H24" s="32"/>
      <c r="I24" s="32"/>
      <c r="J24" s="32"/>
      <c r="K24" s="33"/>
    </row>
    <row r="25" spans="1:14" ht="40" customHeight="1" x14ac:dyDescent="0.35">
      <c r="A25" s="6" t="s">
        <v>34</v>
      </c>
      <c r="B25" s="31">
        <v>169.09</v>
      </c>
      <c r="C25" s="32"/>
      <c r="D25" s="32"/>
      <c r="E25" s="32"/>
      <c r="F25" s="32"/>
      <c r="G25" s="32"/>
      <c r="H25" s="32"/>
      <c r="I25" s="32"/>
      <c r="J25" s="32"/>
      <c r="K25" s="33"/>
    </row>
    <row r="26" spans="1:14" ht="40" customHeight="1" x14ac:dyDescent="0.35">
      <c r="A26" s="22" t="s">
        <v>35</v>
      </c>
      <c r="B26" s="31">
        <v>66.2</v>
      </c>
      <c r="C26" s="32"/>
      <c r="D26" s="32"/>
      <c r="E26" s="32"/>
      <c r="F26" s="32"/>
      <c r="G26" s="32"/>
      <c r="H26" s="32"/>
      <c r="I26" s="32"/>
      <c r="J26" s="32"/>
      <c r="K26" s="33"/>
    </row>
    <row r="27" spans="1:14" ht="40" customHeight="1" x14ac:dyDescent="0.35">
      <c r="A27" s="6" t="s">
        <v>14</v>
      </c>
      <c r="B27" s="34">
        <v>340</v>
      </c>
      <c r="C27" s="35"/>
      <c r="D27" s="90">
        <v>499</v>
      </c>
      <c r="E27" s="91"/>
      <c r="F27" s="38">
        <v>625</v>
      </c>
      <c r="G27" s="39"/>
      <c r="H27" s="39"/>
      <c r="I27" s="40"/>
      <c r="J27" s="34">
        <v>1015</v>
      </c>
      <c r="K27" s="35"/>
    </row>
    <row r="28" spans="1:14" ht="40" customHeight="1" x14ac:dyDescent="0.35">
      <c r="A28" s="9" t="s">
        <v>32</v>
      </c>
      <c r="B28" s="34">
        <v>0</v>
      </c>
      <c r="C28" s="35"/>
      <c r="D28" s="44">
        <v>0</v>
      </c>
      <c r="E28" s="45"/>
      <c r="F28" s="44">
        <v>0</v>
      </c>
      <c r="G28" s="45"/>
      <c r="H28" s="46">
        <v>625</v>
      </c>
      <c r="I28" s="45"/>
      <c r="J28" s="29">
        <v>0</v>
      </c>
      <c r="K28" s="30"/>
    </row>
    <row r="29" spans="1:14" ht="20" customHeight="1" x14ac:dyDescent="0.35">
      <c r="A29" s="9" t="s">
        <v>33</v>
      </c>
      <c r="B29" s="34">
        <v>50</v>
      </c>
      <c r="C29" s="35"/>
      <c r="D29" s="90">
        <v>50</v>
      </c>
      <c r="E29" s="91"/>
      <c r="F29" s="44">
        <v>70</v>
      </c>
      <c r="G29" s="45"/>
      <c r="H29" s="27">
        <v>119</v>
      </c>
      <c r="I29" s="26">
        <v>238</v>
      </c>
      <c r="J29" s="25">
        <v>78</v>
      </c>
      <c r="K29" s="26">
        <v>134</v>
      </c>
    </row>
    <row r="30" spans="1:14" ht="20" customHeight="1" x14ac:dyDescent="0.35">
      <c r="A30" s="6" t="s">
        <v>26</v>
      </c>
      <c r="B30" s="36">
        <v>1500</v>
      </c>
      <c r="C30" s="37"/>
      <c r="D30" s="49">
        <v>1402</v>
      </c>
      <c r="E30" s="50"/>
      <c r="F30" s="41">
        <v>1500</v>
      </c>
      <c r="G30" s="42"/>
      <c r="H30" s="42"/>
      <c r="I30" s="43"/>
      <c r="J30" s="36">
        <v>1836</v>
      </c>
      <c r="K30" s="37"/>
    </row>
    <row r="31" spans="1:14" ht="20" customHeight="1" x14ac:dyDescent="0.35">
      <c r="A31" s="6" t="s">
        <v>39</v>
      </c>
      <c r="B31" s="76">
        <f>+B27/B30</f>
        <v>0.22666666666666666</v>
      </c>
      <c r="C31" s="77"/>
      <c r="D31" s="111">
        <f>+D27/D30</f>
        <v>0.35592011412268187</v>
      </c>
      <c r="E31" s="112"/>
      <c r="F31" s="84">
        <f>+F27/F30</f>
        <v>0.41666666666666669</v>
      </c>
      <c r="G31" s="85"/>
      <c r="H31" s="85"/>
      <c r="I31" s="86"/>
      <c r="J31" s="76">
        <f>+J27/J30</f>
        <v>0.55283224400871456</v>
      </c>
      <c r="K31" s="77"/>
    </row>
    <row r="32" spans="1:14" ht="40" customHeight="1" x14ac:dyDescent="0.35">
      <c r="A32" s="6" t="s">
        <v>37</v>
      </c>
      <c r="B32" s="31">
        <v>2143</v>
      </c>
      <c r="C32" s="32"/>
      <c r="D32" s="32"/>
      <c r="E32" s="32"/>
      <c r="F32" s="32"/>
      <c r="G32" s="32"/>
      <c r="H32" s="32"/>
      <c r="I32" s="32"/>
      <c r="J32" s="32"/>
      <c r="K32" s="33"/>
    </row>
    <row r="33" spans="1:13" ht="40" customHeight="1" x14ac:dyDescent="0.35">
      <c r="A33" s="6" t="s">
        <v>38</v>
      </c>
      <c r="B33" s="80" t="s">
        <v>13</v>
      </c>
      <c r="C33" s="81"/>
      <c r="D33" s="82" t="s">
        <v>13</v>
      </c>
      <c r="E33" s="83"/>
      <c r="F33" s="31" t="s">
        <v>13</v>
      </c>
      <c r="G33" s="32"/>
      <c r="H33" s="32"/>
      <c r="I33" s="33"/>
      <c r="J33" s="47">
        <f>+B32*J31</f>
        <v>1184.7194989106754</v>
      </c>
      <c r="K33" s="48"/>
    </row>
    <row r="34" spans="1:13" ht="20" customHeight="1" x14ac:dyDescent="0.35">
      <c r="A34" s="6" t="s">
        <v>16</v>
      </c>
      <c r="B34" s="31">
        <v>2119</v>
      </c>
      <c r="C34" s="32"/>
      <c r="D34" s="32"/>
      <c r="E34" s="32"/>
      <c r="F34" s="32"/>
      <c r="G34" s="32"/>
      <c r="H34" s="32"/>
      <c r="I34" s="32"/>
      <c r="J34" s="32"/>
      <c r="K34" s="33"/>
    </row>
    <row r="35" spans="1:13" ht="20" customHeight="1" x14ac:dyDescent="0.35">
      <c r="A35" s="6" t="s">
        <v>15</v>
      </c>
      <c r="B35" s="69">
        <f>+B31*B34</f>
        <v>480.30666666666662</v>
      </c>
      <c r="C35" s="70"/>
      <c r="D35" s="78">
        <f>+B34*D31</f>
        <v>754.19472182596292</v>
      </c>
      <c r="E35" s="79"/>
      <c r="F35" s="66">
        <f>+B34*F31</f>
        <v>882.91666666666674</v>
      </c>
      <c r="G35" s="74"/>
      <c r="H35" s="74"/>
      <c r="I35" s="75"/>
      <c r="J35" s="69">
        <f>+B34*J31</f>
        <v>1171.4515250544662</v>
      </c>
      <c r="K35" s="70"/>
    </row>
    <row r="36" spans="1:13" ht="20" customHeight="1" x14ac:dyDescent="0.35">
      <c r="A36" s="6" t="s">
        <v>17</v>
      </c>
      <c r="B36" s="63" t="s">
        <v>13</v>
      </c>
      <c r="C36" s="65"/>
      <c r="D36" s="65"/>
      <c r="E36" s="65"/>
      <c r="F36" s="65"/>
      <c r="G36" s="65"/>
      <c r="H36" s="65"/>
      <c r="I36" s="64"/>
      <c r="J36" s="47">
        <v>1774.37</v>
      </c>
      <c r="K36" s="48"/>
    </row>
    <row r="37" spans="1:13" ht="20" customHeight="1" x14ac:dyDescent="0.35">
      <c r="A37" s="6" t="s">
        <v>18</v>
      </c>
      <c r="B37" s="66">
        <v>0</v>
      </c>
      <c r="C37" s="74"/>
      <c r="D37" s="74"/>
      <c r="E37" s="74"/>
      <c r="F37" s="74"/>
      <c r="G37" s="74"/>
      <c r="H37" s="74"/>
      <c r="I37" s="75"/>
      <c r="J37" s="69">
        <f>+J36*J31</f>
        <v>980.92894880174276</v>
      </c>
      <c r="K37" s="70"/>
    </row>
    <row r="38" spans="1:13" ht="20" customHeight="1" x14ac:dyDescent="0.35">
      <c r="A38" s="6" t="s">
        <v>19</v>
      </c>
      <c r="B38" s="63" t="s">
        <v>13</v>
      </c>
      <c r="C38" s="65"/>
      <c r="D38" s="65"/>
      <c r="E38" s="65"/>
      <c r="F38" s="65"/>
      <c r="G38" s="65"/>
      <c r="H38" s="65"/>
      <c r="I38" s="64"/>
      <c r="J38" s="47">
        <v>3921</v>
      </c>
      <c r="K38" s="48"/>
    </row>
    <row r="39" spans="1:13" ht="20" customHeight="1" x14ac:dyDescent="0.35">
      <c r="A39" s="6" t="s">
        <v>20</v>
      </c>
      <c r="B39" s="66">
        <v>0</v>
      </c>
      <c r="C39" s="74"/>
      <c r="D39" s="74"/>
      <c r="E39" s="74"/>
      <c r="F39" s="74"/>
      <c r="G39" s="74"/>
      <c r="H39" s="74"/>
      <c r="I39" s="75"/>
      <c r="J39" s="69">
        <f>+J38*J31</f>
        <v>2167.6552287581699</v>
      </c>
      <c r="K39" s="70"/>
    </row>
    <row r="40" spans="1:13" ht="20" customHeight="1" x14ac:dyDescent="0.35">
      <c r="A40" s="6" t="s">
        <v>22</v>
      </c>
      <c r="B40" s="63" t="s">
        <v>13</v>
      </c>
      <c r="C40" s="65"/>
      <c r="D40" s="65"/>
      <c r="E40" s="65"/>
      <c r="F40" s="65"/>
      <c r="G40" s="65"/>
      <c r="H40" s="65"/>
      <c r="I40" s="64"/>
      <c r="J40" s="47">
        <v>736.01</v>
      </c>
      <c r="K40" s="48"/>
    </row>
    <row r="41" spans="1:13" ht="20" customHeight="1" x14ac:dyDescent="0.35">
      <c r="A41" s="6" t="s">
        <v>23</v>
      </c>
      <c r="B41" s="66">
        <v>0</v>
      </c>
      <c r="C41" s="74"/>
      <c r="D41" s="74"/>
      <c r="E41" s="74"/>
      <c r="F41" s="74"/>
      <c r="G41" s="74"/>
      <c r="H41" s="74"/>
      <c r="I41" s="75"/>
      <c r="J41" s="69">
        <f>+J40*J31</f>
        <v>406.89005991285399</v>
      </c>
      <c r="K41" s="70"/>
    </row>
    <row r="42" spans="1:13" ht="20" customHeight="1" x14ac:dyDescent="0.35">
      <c r="A42" s="6" t="s">
        <v>24</v>
      </c>
      <c r="B42" s="63" t="s">
        <v>13</v>
      </c>
      <c r="C42" s="65"/>
      <c r="D42" s="65"/>
      <c r="E42" s="65"/>
      <c r="F42" s="65"/>
      <c r="G42" s="65"/>
      <c r="H42" s="65"/>
      <c r="I42" s="64"/>
      <c r="J42" s="47">
        <v>601.65</v>
      </c>
      <c r="K42" s="48"/>
    </row>
    <row r="43" spans="1:13" ht="20" customHeight="1" thickBot="1" x14ac:dyDescent="0.4">
      <c r="A43" s="8" t="s">
        <v>25</v>
      </c>
      <c r="B43" s="71">
        <v>0</v>
      </c>
      <c r="C43" s="72"/>
      <c r="D43" s="72"/>
      <c r="E43" s="72"/>
      <c r="F43" s="72"/>
      <c r="G43" s="72"/>
      <c r="H43" s="72"/>
      <c r="I43" s="73"/>
      <c r="J43" s="67">
        <f>+J42*J31</f>
        <v>332.61151960784309</v>
      </c>
      <c r="K43" s="68"/>
    </row>
    <row r="44" spans="1:13" ht="15" thickBot="1" x14ac:dyDescent="0.4"/>
    <row r="45" spans="1:13" ht="100" customHeight="1" thickTop="1" thickBot="1" x14ac:dyDescent="0.4">
      <c r="A45" s="51" t="s">
        <v>41</v>
      </c>
      <c r="B45" s="52"/>
      <c r="C45" s="52"/>
      <c r="D45" s="52"/>
      <c r="E45" s="52"/>
      <c r="F45" s="52"/>
      <c r="G45" s="52"/>
      <c r="H45" s="52"/>
      <c r="I45" s="52"/>
      <c r="J45" s="52"/>
      <c r="K45" s="53"/>
      <c r="M45" s="3"/>
    </row>
    <row r="46" spans="1:13" ht="15" thickTop="1" x14ac:dyDescent="0.35"/>
  </sheetData>
  <mergeCells count="99">
    <mergeCell ref="B39:I39"/>
    <mergeCell ref="B40:I40"/>
    <mergeCell ref="B28:C28"/>
    <mergeCell ref="B23:K23"/>
    <mergeCell ref="D31:E31"/>
    <mergeCell ref="B30:C30"/>
    <mergeCell ref="B29:C29"/>
    <mergeCell ref="D29:E29"/>
    <mergeCell ref="D28:E28"/>
    <mergeCell ref="J39:K39"/>
    <mergeCell ref="J37:K37"/>
    <mergeCell ref="F3:G3"/>
    <mergeCell ref="H3:I3"/>
    <mergeCell ref="J3:K3"/>
    <mergeCell ref="J7:K7"/>
    <mergeCell ref="B5:C5"/>
    <mergeCell ref="B6:C6"/>
    <mergeCell ref="J5:K5"/>
    <mergeCell ref="J6:K6"/>
    <mergeCell ref="F5:I5"/>
    <mergeCell ref="A19:K19"/>
    <mergeCell ref="A14:K14"/>
    <mergeCell ref="B22:K22"/>
    <mergeCell ref="B16:C16"/>
    <mergeCell ref="D16:E16"/>
    <mergeCell ref="F16:I16"/>
    <mergeCell ref="J16:K16"/>
    <mergeCell ref="B17:C17"/>
    <mergeCell ref="D17:E17"/>
    <mergeCell ref="F17:I17"/>
    <mergeCell ref="A10:K10"/>
    <mergeCell ref="F7:I7"/>
    <mergeCell ref="F8:I8"/>
    <mergeCell ref="D18:E18"/>
    <mergeCell ref="J17:K17"/>
    <mergeCell ref="B8:C8"/>
    <mergeCell ref="B7:C7"/>
    <mergeCell ref="D7:E7"/>
    <mergeCell ref="A21:K21"/>
    <mergeCell ref="D27:E27"/>
    <mergeCell ref="B27:C27"/>
    <mergeCell ref="D9:E9"/>
    <mergeCell ref="B24:K24"/>
    <mergeCell ref="J8:K8"/>
    <mergeCell ref="B18:C18"/>
    <mergeCell ref="F18:I18"/>
    <mergeCell ref="J18:K18"/>
    <mergeCell ref="J38:K38"/>
    <mergeCell ref="B35:C35"/>
    <mergeCell ref="B31:C31"/>
    <mergeCell ref="D35:E35"/>
    <mergeCell ref="J35:K35"/>
    <mergeCell ref="J31:K31"/>
    <mergeCell ref="B32:K32"/>
    <mergeCell ref="B33:C33"/>
    <mergeCell ref="D33:E33"/>
    <mergeCell ref="F35:I35"/>
    <mergeCell ref="J36:K36"/>
    <mergeCell ref="F31:I31"/>
    <mergeCell ref="B36:I36"/>
    <mergeCell ref="B37:I37"/>
    <mergeCell ref="B38:I38"/>
    <mergeCell ref="J43:K43"/>
    <mergeCell ref="J40:K40"/>
    <mergeCell ref="J41:K41"/>
    <mergeCell ref="J42:K42"/>
    <mergeCell ref="B43:I43"/>
    <mergeCell ref="B41:I41"/>
    <mergeCell ref="B42:I42"/>
    <mergeCell ref="A45:K45"/>
    <mergeCell ref="A1:K1"/>
    <mergeCell ref="F9:G9"/>
    <mergeCell ref="H9:I9"/>
    <mergeCell ref="J9:K9"/>
    <mergeCell ref="D3:E3"/>
    <mergeCell ref="B3:C3"/>
    <mergeCell ref="D5:E5"/>
    <mergeCell ref="D6:E6"/>
    <mergeCell ref="D8:E8"/>
    <mergeCell ref="B4:C4"/>
    <mergeCell ref="D4:E4"/>
    <mergeCell ref="F4:I4"/>
    <mergeCell ref="J4:K4"/>
    <mergeCell ref="F6:I6"/>
    <mergeCell ref="B9:C9"/>
    <mergeCell ref="J28:K28"/>
    <mergeCell ref="B34:K34"/>
    <mergeCell ref="B25:K25"/>
    <mergeCell ref="B26:K26"/>
    <mergeCell ref="J27:K27"/>
    <mergeCell ref="J30:K30"/>
    <mergeCell ref="F27:I27"/>
    <mergeCell ref="F30:I30"/>
    <mergeCell ref="F29:G29"/>
    <mergeCell ref="F28:G28"/>
    <mergeCell ref="H28:I28"/>
    <mergeCell ref="F33:I33"/>
    <mergeCell ref="J33:K33"/>
    <mergeCell ref="D30:E30"/>
  </mergeCells>
  <phoneticPr fontId="3" type="noConversion"/>
  <pageMargins left="0.3" right="0.3" top="0.25" bottom="0.25" header="0.3" footer="0.3"/>
  <pageSetup scale="6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Garza</dc:creator>
  <cp:lastModifiedBy>Isaac Garza</cp:lastModifiedBy>
  <cp:lastPrinted>2024-02-28T23:12:28Z</cp:lastPrinted>
  <dcterms:created xsi:type="dcterms:W3CDTF">2023-07-13T22:23:57Z</dcterms:created>
  <dcterms:modified xsi:type="dcterms:W3CDTF">2025-10-27T20:05:37Z</dcterms:modified>
</cp:coreProperties>
</file>