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Fresno City 2021\kit\Official Adjusted Data\"/>
    </mc:Choice>
  </mc:AlternateContent>
  <xr:revisionPtr revIDLastSave="0" documentId="13_ncr:1_{DE0E8140-F4E8-467C-91B9-B434B8B661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asignación!$B$4:$P$74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T11" i="2"/>
  <c r="I22" i="2" l="1"/>
  <c r="I21" i="2"/>
  <c r="I20" i="2"/>
  <c r="I19" i="2"/>
  <c r="I18" i="2"/>
  <c r="I17" i="2"/>
  <c r="I16" i="2"/>
  <c r="I15" i="2"/>
  <c r="I14" i="2"/>
  <c r="I13" i="2"/>
  <c r="I12" i="2"/>
  <c r="I11" i="2"/>
  <c r="I10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I8" i="2"/>
  <c r="H8" i="2"/>
  <c r="G8" i="2"/>
  <c r="F8" i="2"/>
  <c r="P21" i="2" l="1"/>
  <c r="Q21" i="2"/>
  <c r="R16" i="2"/>
  <c r="R17" i="2"/>
  <c r="R18" i="2"/>
  <c r="P13" i="2"/>
  <c r="Q16" i="2"/>
  <c r="R11" i="2"/>
  <c r="Q18" i="2"/>
  <c r="R13" i="2"/>
  <c r="R21" i="2"/>
  <c r="N2" i="1"/>
  <c r="Q2" i="1"/>
  <c r="P16" i="2"/>
  <c r="Q11" i="2"/>
  <c r="R14" i="2"/>
  <c r="R22" i="2"/>
  <c r="T2" i="1"/>
  <c r="P17" i="2"/>
  <c r="Q12" i="2"/>
  <c r="Q20" i="2"/>
  <c r="P18" i="2"/>
  <c r="Q13" i="2"/>
  <c r="P11" i="2"/>
  <c r="Q14" i="2"/>
  <c r="Q22" i="2"/>
  <c r="P12" i="2"/>
  <c r="P20" i="2"/>
  <c r="P14" i="2"/>
  <c r="P22" i="2"/>
  <c r="Q17" i="2"/>
  <c r="R12" i="2"/>
  <c r="R20" i="2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T12" i="2" l="1"/>
  <c r="T13" i="2"/>
  <c r="T14" i="2"/>
  <c r="T16" i="2"/>
  <c r="T17" i="2"/>
  <c r="T18" i="2"/>
  <c r="T20" i="2"/>
  <c r="T21" i="2"/>
  <c r="T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E8" i="2"/>
  <c r="D8" i="2"/>
  <c r="C8" i="2"/>
  <c r="C77" i="1"/>
  <c r="K8" i="2" s="1"/>
  <c r="J1" i="2" s="1"/>
  <c r="D77" i="1"/>
  <c r="E77" i="1"/>
  <c r="F77" i="1"/>
  <c r="G77" i="1"/>
  <c r="H77" i="1"/>
  <c r="I77" i="1"/>
  <c r="J77" i="1"/>
  <c r="K77" i="1"/>
  <c r="M77" i="1"/>
  <c r="N77" i="1"/>
  <c r="O77" i="1"/>
  <c r="G9" i="2" l="1"/>
  <c r="I9" i="2"/>
  <c r="H9" i="2"/>
  <c r="J22" i="2"/>
  <c r="J16" i="2"/>
  <c r="J10" i="2"/>
  <c r="J18" i="2"/>
  <c r="J14" i="2"/>
  <c r="J20" i="2"/>
  <c r="J12" i="2"/>
  <c r="J17" i="2"/>
  <c r="J15" i="2"/>
  <c r="J13" i="2"/>
  <c r="J11" i="2"/>
  <c r="J19" i="2"/>
  <c r="J21" i="2"/>
  <c r="J8" i="2"/>
  <c r="L21" i="2"/>
  <c r="O18" i="2"/>
  <c r="O16" i="2"/>
  <c r="O17" i="2"/>
  <c r="O14" i="2"/>
  <c r="N14" i="2"/>
  <c r="M20" i="2"/>
  <c r="M12" i="2"/>
  <c r="M21" i="2"/>
  <c r="O20" i="2"/>
  <c r="L18" i="2"/>
  <c r="O11" i="2"/>
  <c r="O12" i="2"/>
  <c r="L22" i="2"/>
  <c r="L14" i="2"/>
  <c r="N12" i="2"/>
  <c r="O21" i="2"/>
  <c r="N18" i="2"/>
  <c r="O13" i="2"/>
  <c r="L12" i="2"/>
  <c r="L20" i="2"/>
  <c r="N21" i="2"/>
  <c r="N13" i="2"/>
  <c r="M11" i="2"/>
  <c r="M16" i="2"/>
  <c r="M22" i="2"/>
  <c r="N17" i="2"/>
  <c r="L16" i="2"/>
  <c r="N22" i="2"/>
  <c r="N20" i="2"/>
  <c r="M17" i="2"/>
  <c r="N16" i="2"/>
  <c r="O22" i="2"/>
  <c r="L11" i="2"/>
  <c r="L17" i="2"/>
  <c r="M18" i="2"/>
  <c r="M13" i="2"/>
  <c r="L13" i="2"/>
  <c r="M14" i="2"/>
  <c r="N11" i="2"/>
  <c r="L77" i="1"/>
  <c r="P77" i="1"/>
  <c r="S11" i="2" l="1"/>
  <c r="R2" i="1"/>
  <c r="Q9" i="2"/>
  <c r="R9" i="2"/>
  <c r="U2" i="1"/>
  <c r="O2" i="1"/>
  <c r="P9" i="2"/>
  <c r="S12" i="2"/>
  <c r="S22" i="2"/>
  <c r="S17" i="2"/>
  <c r="S14" i="2"/>
  <c r="S13" i="2"/>
  <c r="S16" i="2"/>
  <c r="S21" i="2"/>
  <c r="S18" i="2"/>
  <c r="S20" i="2"/>
  <c r="N7" i="2" l="1"/>
  <c r="O7" i="2"/>
  <c r="H2" i="1" l="1"/>
  <c r="K2" i="1"/>
  <c r="E9" i="2" l="1"/>
  <c r="F9" i="2"/>
  <c r="M7" i="2"/>
  <c r="L7" i="2"/>
  <c r="O9" i="2" l="1"/>
  <c r="L2" i="1"/>
  <c r="N9" i="2"/>
  <c r="I2" i="1"/>
  <c r="B2" i="1" l="1"/>
  <c r="E2" i="1"/>
  <c r="C9" i="2" l="1"/>
  <c r="D9" i="2"/>
  <c r="K9" i="2" l="1"/>
  <c r="T9" i="2" s="1"/>
  <c r="F2" i="1"/>
  <c r="M9" i="2"/>
  <c r="L9" i="2"/>
  <c r="C2" i="1"/>
</calcChain>
</file>

<file path=xl/sharedStrings.xml><?xml version="1.0" encoding="utf-8"?>
<sst xmlns="http://schemas.openxmlformats.org/spreadsheetml/2006/main" count="77" uniqueCount="56">
  <si>
    <t>Total</t>
  </si>
  <si>
    <t xml:space="preserve"> Hisp</t>
  </si>
  <si>
    <t>Latino</t>
  </si>
  <si>
    <t>D2:</t>
  </si>
  <si>
    <t>D1:</t>
  </si>
  <si>
    <t>D3:</t>
  </si>
  <si>
    <t>D4:</t>
  </si>
  <si>
    <t>(1-7)</t>
  </si>
  <si>
    <t>D5:</t>
  </si>
  <si>
    <t>D6:</t>
  </si>
  <si>
    <t>D7: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</si>
  <si>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</si>
  <si>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</si>
  <si>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</si>
  <si>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</si>
  <si>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</si>
  <si>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</si>
  <si>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</si>
  <si>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</si>
  <si>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</si>
  <si>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</si>
  <si>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</si>
  <si>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</si>
  <si>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</si>
  <si>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</si>
  <si>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</si>
  <si>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</si>
  <si>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 total</t>
  </si>
  <si>
    <t>Población Ciudadana en Edad Electoral (PCEE)</t>
  </si>
  <si>
    <t>PCEVotantes Registratos (Nov. 2020)</t>
  </si>
  <si>
    <t>Votantes Activos (Nov. 2020)</t>
  </si>
  <si>
    <t>Pob</t>
  </si>
  <si>
    <t>Blanco</t>
  </si>
  <si>
    <t>Negro</t>
  </si>
  <si>
    <t>Asiático</t>
  </si>
  <si>
    <t>Otro</t>
  </si>
  <si>
    <t>Población ideal:</t>
  </si>
  <si>
    <t>Totales por distrito</t>
  </si>
  <si>
    <t>Public Participation Kit de la Ciudad de Fresno 2021</t>
  </si>
  <si>
    <t>Entre su nombre aquí</t>
  </si>
  <si>
    <t>Contados</t>
  </si>
  <si>
    <t>Porcentajes</t>
  </si>
  <si>
    <t>Sin designación</t>
  </si>
  <si>
    <t>Grupo</t>
  </si>
  <si>
    <t>Categoria</t>
  </si>
  <si>
    <t>Pob. Tot.</t>
  </si>
  <si>
    <t>Deviación en personas</t>
  </si>
  <si>
    <t>PCEE Total</t>
  </si>
  <si>
    <t>Latinos</t>
  </si>
  <si>
    <t>Blancos</t>
  </si>
  <si>
    <t>Negros</t>
  </si>
  <si>
    <t>Comentarios sobre esta opción</t>
  </si>
  <si>
    <t>Este mapa tiene razón porque…</t>
  </si>
  <si>
    <t>Cuando termine, envíe por e-mail su lista de designaciones a RedistrictFresno@Fresno.gov</t>
  </si>
  <si>
    <t>Votantes Registrados (Nov. 2020)</t>
  </si>
  <si>
    <t>Votantes Activos
(Nov.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</si>
</sst>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32" xfId="0" applyFont="1" applyBorder="1"/>
    <xf numFmtId="3" fontId="5" fillId="0" borderId="27" xfId="0" quotePrefix="1" applyNumberFormat="1" applyFont="1" applyBorder="1" applyAlignment="1">
      <alignment horizontal="center" wrapText="1"/>
    </xf>
    <xf numFmtId="3" fontId="6" fillId="0" borderId="37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11</v>
      </c>
    </row>
    <row r="3" spans="1:6" x14ac:dyDescent="0.3">
      <c r="A3" s="1" t="s">
        <v>12</v>
      </c>
    </row>
    <row r="4" spans="1:6" x14ac:dyDescent="0.3">
      <c r="A4" s="2" t="s">
        <v>13</v>
      </c>
    </row>
    <row r="5" spans="1:6" x14ac:dyDescent="0.3">
      <c r="A5" s="2" t="s">
        <v>14</v>
      </c>
    </row>
    <row r="6" spans="1:6" x14ac:dyDescent="0.3">
      <c r="A6" s="2" t="s">
        <v>15</v>
      </c>
    </row>
    <row r="7" spans="1:6" x14ac:dyDescent="0.3">
      <c r="B7" s="2" t="s">
        <v>16</v>
      </c>
    </row>
    <row r="8" spans="1:6" x14ac:dyDescent="0.3">
      <c r="B8" s="2" t="s">
        <v>17</v>
      </c>
    </row>
    <row r="9" spans="1:6" x14ac:dyDescent="0.3">
      <c r="B9" s="2" t="s">
        <v>18</v>
      </c>
    </row>
    <row r="11" spans="1:6" x14ac:dyDescent="0.3">
      <c r="A11" s="1" t="s">
        <v>19</v>
      </c>
      <c r="B11" s="2" t="s">
        <v>20</v>
      </c>
    </row>
    <row r="12" spans="1:6" x14ac:dyDescent="0.3">
      <c r="B12" s="2" t="s">
        <v>21</v>
      </c>
      <c r="F12" s="3" t="s">
        <v>22</v>
      </c>
    </row>
    <row r="14" spans="1:6" x14ac:dyDescent="0.3">
      <c r="A14" s="1" t="s">
        <v>23</v>
      </c>
    </row>
    <row r="15" spans="1:6" x14ac:dyDescent="0.3">
      <c r="B15" s="2" t="s">
        <v>53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12.4414062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21" ht="12.6" customHeight="1" thickBot="1" x14ac:dyDescent="0.3">
      <c r="A1" s="78" t="s">
        <v>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6" thickBot="1" x14ac:dyDescent="0.3">
      <c r="A2" s="39" t="s">
        <v>4</v>
      </c>
      <c r="B2" s="37">
        <f>resultados!$C$8</f>
        <v>0</v>
      </c>
      <c r="C2" s="37">
        <f>resultados!$C$9</f>
        <v>-77796.28571428571</v>
      </c>
      <c r="D2" s="39" t="s">
        <v>3</v>
      </c>
      <c r="E2" s="37">
        <f>resultados!$D$8</f>
        <v>0</v>
      </c>
      <c r="F2" s="37">
        <f>resultados!$D$9</f>
        <v>-77796.28571428571</v>
      </c>
      <c r="G2" s="39" t="s">
        <v>5</v>
      </c>
      <c r="H2" s="37">
        <f>resultados!$E$8</f>
        <v>0</v>
      </c>
      <c r="I2" s="37">
        <f>resultados!$E$9</f>
        <v>-77796.28571428571</v>
      </c>
      <c r="J2" s="39" t="s">
        <v>6</v>
      </c>
      <c r="K2" s="37">
        <f>resultados!$F$8</f>
        <v>0</v>
      </c>
      <c r="L2" s="38">
        <f>resultados!$F$9</f>
        <v>-77796.28571428571</v>
      </c>
      <c r="M2" s="39" t="s">
        <v>8</v>
      </c>
      <c r="N2" s="37">
        <f>resultados!$G$8</f>
        <v>0</v>
      </c>
      <c r="O2" s="38">
        <f>resultados!$G$9</f>
        <v>-77796.28571428571</v>
      </c>
      <c r="P2" s="39" t="s">
        <v>9</v>
      </c>
      <c r="Q2" s="37">
        <f>resultados!$H$8</f>
        <v>0</v>
      </c>
      <c r="R2" s="38">
        <f>resultados!$H$9</f>
        <v>-77796.28571428571</v>
      </c>
      <c r="S2" s="39" t="s">
        <v>10</v>
      </c>
      <c r="T2" s="37">
        <f>resultados!$I$8</f>
        <v>0</v>
      </c>
      <c r="U2" s="38">
        <f>resultados!$I$9</f>
        <v>-77796.28571428571</v>
      </c>
    </row>
    <row r="3" spans="1:21" x14ac:dyDescent="0.25">
      <c r="H3" s="36"/>
    </row>
    <row r="4" spans="1:21" ht="13.5" customHeight="1" x14ac:dyDescent="0.25">
      <c r="A4" s="51" t="s">
        <v>25</v>
      </c>
      <c r="B4" s="61" t="s">
        <v>26</v>
      </c>
      <c r="C4" s="70" t="s">
        <v>27</v>
      </c>
      <c r="D4" s="74" t="s">
        <v>28</v>
      </c>
      <c r="E4" s="75"/>
      <c r="F4" s="75"/>
      <c r="G4" s="75"/>
      <c r="H4" s="76"/>
      <c r="I4" s="74" t="s">
        <v>29</v>
      </c>
      <c r="J4" s="75"/>
      <c r="K4" s="75"/>
      <c r="L4" s="76"/>
      <c r="M4" s="74" t="s">
        <v>30</v>
      </c>
      <c r="N4" s="75"/>
      <c r="O4" s="75"/>
      <c r="P4" s="77"/>
    </row>
    <row r="5" spans="1:21" s="4" customFormat="1" x14ac:dyDescent="0.25">
      <c r="A5" s="58" t="s">
        <v>7</v>
      </c>
      <c r="B5" s="59" t="s">
        <v>31</v>
      </c>
      <c r="C5" s="62" t="s">
        <v>0</v>
      </c>
      <c r="D5" s="64" t="s">
        <v>0</v>
      </c>
      <c r="E5" s="60" t="s">
        <v>1</v>
      </c>
      <c r="F5" s="60" t="s">
        <v>32</v>
      </c>
      <c r="G5" s="60" t="s">
        <v>33</v>
      </c>
      <c r="H5" s="63" t="s">
        <v>34</v>
      </c>
      <c r="I5" s="60" t="s">
        <v>0</v>
      </c>
      <c r="J5" s="60" t="s">
        <v>2</v>
      </c>
      <c r="K5" s="71" t="s">
        <v>34</v>
      </c>
      <c r="L5" s="63" t="s">
        <v>35</v>
      </c>
      <c r="M5" s="60" t="s">
        <v>0</v>
      </c>
      <c r="N5" s="60" t="s">
        <v>2</v>
      </c>
      <c r="O5" s="71" t="s">
        <v>34</v>
      </c>
      <c r="P5" s="65" t="s">
        <v>35</v>
      </c>
    </row>
    <row r="6" spans="1:21" x14ac:dyDescent="0.25">
      <c r="A6" s="52"/>
      <c r="B6" s="40">
        <v>1</v>
      </c>
      <c r="C6" s="55">
        <v>6974</v>
      </c>
      <c r="D6" s="55">
        <v>4390.0405410000003</v>
      </c>
      <c r="E6" s="40">
        <v>2361.6484019999998</v>
      </c>
      <c r="F6" s="40">
        <v>1070.2558550000001</v>
      </c>
      <c r="G6" s="40">
        <v>116.73854</v>
      </c>
      <c r="H6" s="56">
        <v>742.46922700000005</v>
      </c>
      <c r="I6" s="40">
        <v>3722</v>
      </c>
      <c r="J6" s="40">
        <v>1366</v>
      </c>
      <c r="K6" s="41">
        <v>727</v>
      </c>
      <c r="L6" s="53">
        <f t="shared" ref="L6:L69" si="0">I6-J6-K6</f>
        <v>1629</v>
      </c>
      <c r="M6" s="57">
        <v>2919</v>
      </c>
      <c r="N6" s="41">
        <v>1039</v>
      </c>
      <c r="O6" s="41">
        <v>555</v>
      </c>
      <c r="P6" s="53">
        <f>M6-N6-O6</f>
        <v>1325</v>
      </c>
    </row>
    <row r="7" spans="1:21" x14ac:dyDescent="0.25">
      <c r="A7" s="54"/>
      <c r="B7" s="40">
        <v>2</v>
      </c>
      <c r="C7" s="55">
        <v>4347</v>
      </c>
      <c r="D7" s="55">
        <v>2374.9995669999998</v>
      </c>
      <c r="E7" s="40">
        <v>1079.999787</v>
      </c>
      <c r="F7" s="40">
        <v>819.99959999999999</v>
      </c>
      <c r="G7" s="40">
        <v>155.00009399999999</v>
      </c>
      <c r="H7" s="56">
        <v>295.00010600000002</v>
      </c>
      <c r="I7" s="40">
        <v>2458</v>
      </c>
      <c r="J7" s="40">
        <v>961</v>
      </c>
      <c r="K7" s="41">
        <v>314</v>
      </c>
      <c r="L7" s="53">
        <f t="shared" si="0"/>
        <v>1183</v>
      </c>
      <c r="M7" s="57">
        <v>1935</v>
      </c>
      <c r="N7" s="41">
        <v>753</v>
      </c>
      <c r="O7" s="41">
        <v>247</v>
      </c>
      <c r="P7" s="53">
        <f t="shared" ref="P7:P74" si="1">M7-N7-O7</f>
        <v>935</v>
      </c>
    </row>
    <row r="8" spans="1:21" x14ac:dyDescent="0.25">
      <c r="A8" s="54"/>
      <c r="B8" s="40">
        <v>3</v>
      </c>
      <c r="C8" s="55">
        <v>11654</v>
      </c>
      <c r="D8" s="55">
        <v>7695.000008</v>
      </c>
      <c r="E8" s="40">
        <v>2874.9998009999999</v>
      </c>
      <c r="F8" s="40">
        <v>3280.0003969999998</v>
      </c>
      <c r="G8" s="40">
        <v>474.99990200000002</v>
      </c>
      <c r="H8" s="56">
        <v>870.000001</v>
      </c>
      <c r="I8" s="40">
        <v>6653</v>
      </c>
      <c r="J8" s="40">
        <v>2558</v>
      </c>
      <c r="K8" s="41">
        <v>516</v>
      </c>
      <c r="L8" s="53">
        <f t="shared" si="0"/>
        <v>3579</v>
      </c>
      <c r="M8" s="57">
        <v>5090</v>
      </c>
      <c r="N8" s="41">
        <v>1898</v>
      </c>
      <c r="O8" s="41">
        <v>380</v>
      </c>
      <c r="P8" s="53">
        <f t="shared" si="1"/>
        <v>2812</v>
      </c>
    </row>
    <row r="9" spans="1:21" x14ac:dyDescent="0.25">
      <c r="A9" s="54"/>
      <c r="B9" s="40">
        <v>4</v>
      </c>
      <c r="C9" s="55">
        <v>12977</v>
      </c>
      <c r="D9" s="55">
        <v>7445.0006819999999</v>
      </c>
      <c r="E9" s="40">
        <v>2425.0007019999998</v>
      </c>
      <c r="F9" s="40">
        <v>2900.000016</v>
      </c>
      <c r="G9" s="40">
        <v>1344.999914</v>
      </c>
      <c r="H9" s="56">
        <v>730.00012200000003</v>
      </c>
      <c r="I9" s="40">
        <v>6291</v>
      </c>
      <c r="J9" s="40">
        <v>2257</v>
      </c>
      <c r="K9" s="41">
        <v>362</v>
      </c>
      <c r="L9" s="53">
        <f t="shared" si="0"/>
        <v>3672</v>
      </c>
      <c r="M9" s="57">
        <v>4626</v>
      </c>
      <c r="N9" s="41">
        <v>1574</v>
      </c>
      <c r="O9" s="41">
        <v>250</v>
      </c>
      <c r="P9" s="53">
        <f t="shared" si="1"/>
        <v>2802</v>
      </c>
    </row>
    <row r="10" spans="1:21" x14ac:dyDescent="0.25">
      <c r="A10" s="52"/>
      <c r="B10" s="40">
        <v>5</v>
      </c>
      <c r="C10" s="55">
        <v>6748</v>
      </c>
      <c r="D10" s="55">
        <v>5148.5329179999999</v>
      </c>
      <c r="E10" s="40">
        <v>1017.422223</v>
      </c>
      <c r="F10" s="40">
        <v>2758.0503100000001</v>
      </c>
      <c r="G10" s="40">
        <v>535.00010199999997</v>
      </c>
      <c r="H10" s="56">
        <v>834.07738400000005</v>
      </c>
      <c r="I10" s="40">
        <v>4679</v>
      </c>
      <c r="J10" s="40">
        <v>1143</v>
      </c>
      <c r="K10" s="41">
        <v>468</v>
      </c>
      <c r="L10" s="53">
        <f t="shared" si="0"/>
        <v>3068</v>
      </c>
      <c r="M10" s="57">
        <v>3844</v>
      </c>
      <c r="N10" s="41">
        <v>911</v>
      </c>
      <c r="O10" s="41">
        <v>361</v>
      </c>
      <c r="P10" s="53">
        <f t="shared" si="1"/>
        <v>2572</v>
      </c>
    </row>
    <row r="11" spans="1:21" x14ac:dyDescent="0.25">
      <c r="A11" s="54"/>
      <c r="B11" s="40">
        <v>6</v>
      </c>
      <c r="C11" s="55">
        <v>3186</v>
      </c>
      <c r="D11" s="55">
        <v>2477.5839040000001</v>
      </c>
      <c r="E11" s="40">
        <v>384.61125700000002</v>
      </c>
      <c r="F11" s="40">
        <v>1775.9554700000001</v>
      </c>
      <c r="G11" s="40">
        <v>59.667287000000002</v>
      </c>
      <c r="H11" s="56">
        <v>241.53741099999999</v>
      </c>
      <c r="I11" s="40">
        <v>2568</v>
      </c>
      <c r="J11" s="40">
        <v>237</v>
      </c>
      <c r="K11" s="41">
        <v>213</v>
      </c>
      <c r="L11" s="53">
        <f t="shared" si="0"/>
        <v>2118</v>
      </c>
      <c r="M11" s="57">
        <v>2271</v>
      </c>
      <c r="N11" s="41">
        <v>191</v>
      </c>
      <c r="O11" s="41">
        <v>164</v>
      </c>
      <c r="P11" s="53">
        <f t="shared" si="1"/>
        <v>1916</v>
      </c>
    </row>
    <row r="12" spans="1:21" x14ac:dyDescent="0.25">
      <c r="A12" s="54"/>
      <c r="B12" s="40">
        <v>7</v>
      </c>
      <c r="C12" s="55">
        <v>13785</v>
      </c>
      <c r="D12" s="55">
        <v>10453.864453</v>
      </c>
      <c r="E12" s="40">
        <v>3155.1540129999998</v>
      </c>
      <c r="F12" s="40">
        <v>5936.710857</v>
      </c>
      <c r="G12" s="40">
        <v>474.53256099999999</v>
      </c>
      <c r="H12" s="56">
        <v>749.96700999999996</v>
      </c>
      <c r="I12" s="40">
        <v>8895</v>
      </c>
      <c r="J12" s="40">
        <v>2409</v>
      </c>
      <c r="K12" s="41">
        <v>341</v>
      </c>
      <c r="L12" s="53">
        <f t="shared" si="0"/>
        <v>6145</v>
      </c>
      <c r="M12" s="57">
        <v>7287</v>
      </c>
      <c r="N12" s="41">
        <v>1859</v>
      </c>
      <c r="O12" s="41">
        <v>264</v>
      </c>
      <c r="P12" s="53">
        <f t="shared" si="1"/>
        <v>5164</v>
      </c>
    </row>
    <row r="13" spans="1:21" x14ac:dyDescent="0.25">
      <c r="A13" s="54"/>
      <c r="B13" s="40">
        <v>8</v>
      </c>
      <c r="C13" s="55">
        <v>3838</v>
      </c>
      <c r="D13" s="55">
        <v>2966.9999720000001</v>
      </c>
      <c r="E13" s="40">
        <v>729.99990300000002</v>
      </c>
      <c r="F13" s="40">
        <v>1595.0000700000001</v>
      </c>
      <c r="G13" s="40">
        <v>180.00000299999999</v>
      </c>
      <c r="H13" s="56">
        <v>380</v>
      </c>
      <c r="I13" s="40">
        <v>2311</v>
      </c>
      <c r="J13" s="40">
        <v>569</v>
      </c>
      <c r="K13" s="41">
        <v>144</v>
      </c>
      <c r="L13" s="53">
        <f t="shared" si="0"/>
        <v>1598</v>
      </c>
      <c r="M13" s="57">
        <v>1898</v>
      </c>
      <c r="N13" s="41">
        <v>453</v>
      </c>
      <c r="O13" s="41">
        <v>118</v>
      </c>
      <c r="P13" s="53">
        <f t="shared" si="1"/>
        <v>1327</v>
      </c>
    </row>
    <row r="14" spans="1:21" x14ac:dyDescent="0.25">
      <c r="A14" s="52"/>
      <c r="B14" s="40">
        <v>9</v>
      </c>
      <c r="C14" s="55">
        <v>6777</v>
      </c>
      <c r="D14" s="55">
        <v>4276.1122949999999</v>
      </c>
      <c r="E14" s="40">
        <v>1770.71326</v>
      </c>
      <c r="F14" s="40">
        <v>1882.684798</v>
      </c>
      <c r="G14" s="40">
        <v>169.05557999999999</v>
      </c>
      <c r="H14" s="56">
        <v>253.42335800000001</v>
      </c>
      <c r="I14" s="40">
        <v>3709</v>
      </c>
      <c r="J14" s="40">
        <v>1606</v>
      </c>
      <c r="K14" s="41">
        <v>130</v>
      </c>
      <c r="L14" s="53">
        <f t="shared" si="0"/>
        <v>1973</v>
      </c>
      <c r="M14" s="57">
        <v>2626</v>
      </c>
      <c r="N14" s="41">
        <v>1005</v>
      </c>
      <c r="O14" s="41">
        <v>105</v>
      </c>
      <c r="P14" s="53">
        <f t="shared" si="1"/>
        <v>1516</v>
      </c>
    </row>
    <row r="15" spans="1:21" x14ac:dyDescent="0.25">
      <c r="A15" s="54"/>
      <c r="B15" s="40">
        <v>10</v>
      </c>
      <c r="C15" s="55">
        <v>10518</v>
      </c>
      <c r="D15" s="55">
        <v>8317.8054630000006</v>
      </c>
      <c r="E15" s="40">
        <v>1833.460476</v>
      </c>
      <c r="F15" s="40">
        <v>4756.267167</v>
      </c>
      <c r="G15" s="40">
        <v>631.34772099999998</v>
      </c>
      <c r="H15" s="56">
        <v>1007.783267</v>
      </c>
      <c r="I15" s="40">
        <v>7167</v>
      </c>
      <c r="J15" s="40">
        <v>1826</v>
      </c>
      <c r="K15" s="41">
        <v>199</v>
      </c>
      <c r="L15" s="53">
        <f t="shared" si="0"/>
        <v>5142</v>
      </c>
      <c r="M15" s="57">
        <v>5864</v>
      </c>
      <c r="N15" s="41">
        <v>1411</v>
      </c>
      <c r="O15" s="41">
        <v>163</v>
      </c>
      <c r="P15" s="53">
        <f t="shared" si="1"/>
        <v>4290</v>
      </c>
    </row>
    <row r="16" spans="1:21" x14ac:dyDescent="0.25">
      <c r="A16" s="54"/>
      <c r="B16" s="40">
        <v>11</v>
      </c>
      <c r="C16" s="55">
        <v>2993</v>
      </c>
      <c r="D16" s="55">
        <v>769.60804199999995</v>
      </c>
      <c r="E16" s="40">
        <v>109.203354</v>
      </c>
      <c r="F16" s="40">
        <v>359.15203000000002</v>
      </c>
      <c r="G16" s="40">
        <v>8.1429399999999994</v>
      </c>
      <c r="H16" s="56">
        <v>293.10972400000003</v>
      </c>
      <c r="I16" s="40">
        <v>1807</v>
      </c>
      <c r="J16" s="40">
        <v>241</v>
      </c>
      <c r="K16" s="41">
        <v>260</v>
      </c>
      <c r="L16" s="53">
        <f t="shared" si="0"/>
        <v>1306</v>
      </c>
      <c r="M16" s="57">
        <v>1584</v>
      </c>
      <c r="N16" s="41">
        <v>201</v>
      </c>
      <c r="O16" s="41">
        <v>218</v>
      </c>
      <c r="P16" s="53">
        <f t="shared" si="1"/>
        <v>1165</v>
      </c>
    </row>
    <row r="17" spans="1:16" x14ac:dyDescent="0.25">
      <c r="A17" s="54"/>
      <c r="B17" s="40">
        <v>12</v>
      </c>
      <c r="C17" s="55">
        <v>3420</v>
      </c>
      <c r="D17" s="55">
        <v>3540.2834379999999</v>
      </c>
      <c r="E17" s="40">
        <v>425.62726800000002</v>
      </c>
      <c r="F17" s="40">
        <v>2647.7599650000002</v>
      </c>
      <c r="G17" s="40">
        <v>36.818199999999997</v>
      </c>
      <c r="H17" s="56">
        <v>430.07797399999998</v>
      </c>
      <c r="I17" s="40">
        <v>2535</v>
      </c>
      <c r="J17" s="40">
        <v>284</v>
      </c>
      <c r="K17" s="41">
        <v>155</v>
      </c>
      <c r="L17" s="53">
        <f t="shared" si="0"/>
        <v>2096</v>
      </c>
      <c r="M17" s="57">
        <v>2189</v>
      </c>
      <c r="N17" s="41">
        <v>224</v>
      </c>
      <c r="O17" s="41">
        <v>136</v>
      </c>
      <c r="P17" s="53">
        <f t="shared" si="1"/>
        <v>1829</v>
      </c>
    </row>
    <row r="18" spans="1:16" x14ac:dyDescent="0.25">
      <c r="A18" s="52"/>
      <c r="B18" s="40">
        <v>13</v>
      </c>
      <c r="C18" s="55">
        <v>9159</v>
      </c>
      <c r="D18" s="55">
        <v>5718.979249</v>
      </c>
      <c r="E18" s="40">
        <v>633.270894</v>
      </c>
      <c r="F18" s="40">
        <v>3782.0513369999999</v>
      </c>
      <c r="G18" s="40">
        <v>125.03891400000001</v>
      </c>
      <c r="H18" s="56">
        <v>1153.618115</v>
      </c>
      <c r="I18" s="40">
        <v>6109</v>
      </c>
      <c r="J18" s="40">
        <v>850</v>
      </c>
      <c r="K18" s="41">
        <v>655</v>
      </c>
      <c r="L18" s="53">
        <f t="shared" si="0"/>
        <v>4604</v>
      </c>
      <c r="M18" s="57">
        <v>5239</v>
      </c>
      <c r="N18" s="41">
        <v>702</v>
      </c>
      <c r="O18" s="41">
        <v>541</v>
      </c>
      <c r="P18" s="53">
        <f t="shared" si="1"/>
        <v>3996</v>
      </c>
    </row>
    <row r="19" spans="1:16" x14ac:dyDescent="0.25">
      <c r="A19" s="54"/>
      <c r="B19" s="40">
        <v>14</v>
      </c>
      <c r="C19" s="55">
        <v>14132</v>
      </c>
      <c r="D19" s="55">
        <v>10569.998264</v>
      </c>
      <c r="E19" s="40">
        <v>2254.9998329999999</v>
      </c>
      <c r="F19" s="40">
        <v>6519.9992140000004</v>
      </c>
      <c r="G19" s="40">
        <v>360.00000699999998</v>
      </c>
      <c r="H19" s="56">
        <v>1334.9993899999999</v>
      </c>
      <c r="I19" s="40">
        <v>9178</v>
      </c>
      <c r="J19" s="40">
        <v>1789</v>
      </c>
      <c r="K19" s="41">
        <v>678</v>
      </c>
      <c r="L19" s="53">
        <f t="shared" si="0"/>
        <v>6711</v>
      </c>
      <c r="M19" s="57">
        <v>7744</v>
      </c>
      <c r="N19" s="41">
        <v>1489</v>
      </c>
      <c r="O19" s="41">
        <v>544</v>
      </c>
      <c r="P19" s="53">
        <f t="shared" si="1"/>
        <v>5711</v>
      </c>
    </row>
    <row r="20" spans="1:16" x14ac:dyDescent="0.25">
      <c r="A20" s="54"/>
      <c r="B20" s="40">
        <v>15</v>
      </c>
      <c r="C20" s="55">
        <v>6826</v>
      </c>
      <c r="D20" s="55">
        <v>4552.2552649999998</v>
      </c>
      <c r="E20" s="40">
        <v>779.49468899999999</v>
      </c>
      <c r="F20" s="40">
        <v>3073.996815</v>
      </c>
      <c r="G20" s="40">
        <v>127.589102</v>
      </c>
      <c r="H20" s="56">
        <v>547.083709</v>
      </c>
      <c r="I20" s="40">
        <v>4777</v>
      </c>
      <c r="J20" s="40">
        <v>963</v>
      </c>
      <c r="K20" s="41">
        <v>304</v>
      </c>
      <c r="L20" s="53">
        <f t="shared" si="0"/>
        <v>3510</v>
      </c>
      <c r="M20" s="57">
        <v>4108</v>
      </c>
      <c r="N20" s="41">
        <v>815</v>
      </c>
      <c r="O20" s="41">
        <v>249</v>
      </c>
      <c r="P20" s="53">
        <f t="shared" si="1"/>
        <v>3044</v>
      </c>
    </row>
    <row r="21" spans="1:16" x14ac:dyDescent="0.25">
      <c r="A21" s="54"/>
      <c r="B21" s="40">
        <v>16</v>
      </c>
      <c r="C21" s="55">
        <v>9218</v>
      </c>
      <c r="D21" s="55">
        <v>6391.7443469999998</v>
      </c>
      <c r="E21" s="40">
        <v>1325.5054680000001</v>
      </c>
      <c r="F21" s="40">
        <v>3721.0027949999999</v>
      </c>
      <c r="G21" s="40">
        <v>202.410899</v>
      </c>
      <c r="H21" s="56">
        <v>1132.916117</v>
      </c>
      <c r="I21" s="40">
        <v>6172</v>
      </c>
      <c r="J21" s="40">
        <v>1180</v>
      </c>
      <c r="K21" s="41">
        <v>622</v>
      </c>
      <c r="L21" s="53">
        <f t="shared" si="0"/>
        <v>4370</v>
      </c>
      <c r="M21" s="57">
        <v>5116</v>
      </c>
      <c r="N21" s="41">
        <v>949</v>
      </c>
      <c r="O21" s="41">
        <v>503</v>
      </c>
      <c r="P21" s="53">
        <f t="shared" si="1"/>
        <v>3664</v>
      </c>
    </row>
    <row r="22" spans="1:16" x14ac:dyDescent="0.25">
      <c r="A22" s="52"/>
      <c r="B22" s="40">
        <v>17</v>
      </c>
      <c r="C22" s="55">
        <v>7365</v>
      </c>
      <c r="D22" s="55">
        <v>5070.9687430000004</v>
      </c>
      <c r="E22" s="40">
        <v>1127.6760939999999</v>
      </c>
      <c r="F22" s="40">
        <v>3374.1237689999998</v>
      </c>
      <c r="G22" s="40">
        <v>205.306015</v>
      </c>
      <c r="H22" s="56">
        <v>263.431579</v>
      </c>
      <c r="I22" s="40">
        <v>4240</v>
      </c>
      <c r="J22" s="40">
        <v>1041</v>
      </c>
      <c r="K22" s="41">
        <v>122</v>
      </c>
      <c r="L22" s="53">
        <f t="shared" si="0"/>
        <v>3077</v>
      </c>
      <c r="M22" s="57">
        <v>3427</v>
      </c>
      <c r="N22" s="41">
        <v>778</v>
      </c>
      <c r="O22" s="41">
        <v>91</v>
      </c>
      <c r="P22" s="53">
        <f t="shared" si="1"/>
        <v>2558</v>
      </c>
    </row>
    <row r="23" spans="1:16" x14ac:dyDescent="0.25">
      <c r="A23" s="54"/>
      <c r="B23" s="40">
        <v>18</v>
      </c>
      <c r="C23" s="55">
        <v>8753</v>
      </c>
      <c r="D23" s="55">
        <v>5865.1154109999998</v>
      </c>
      <c r="E23" s="40">
        <v>1516.6684069999999</v>
      </c>
      <c r="F23" s="40">
        <v>3424.4900400000001</v>
      </c>
      <c r="G23" s="40">
        <v>269.64296100000001</v>
      </c>
      <c r="H23" s="56">
        <v>499.314029</v>
      </c>
      <c r="I23" s="40">
        <v>4851</v>
      </c>
      <c r="J23" s="40">
        <v>1087</v>
      </c>
      <c r="K23" s="41">
        <v>323</v>
      </c>
      <c r="L23" s="53">
        <f t="shared" si="0"/>
        <v>3441</v>
      </c>
      <c r="M23" s="57">
        <v>3875</v>
      </c>
      <c r="N23" s="41">
        <v>824</v>
      </c>
      <c r="O23" s="41">
        <v>258</v>
      </c>
      <c r="P23" s="53">
        <f t="shared" si="1"/>
        <v>2793</v>
      </c>
    </row>
    <row r="24" spans="1:16" x14ac:dyDescent="0.25">
      <c r="A24" s="54"/>
      <c r="B24" s="40">
        <v>19</v>
      </c>
      <c r="C24" s="55">
        <v>10427</v>
      </c>
      <c r="D24" s="55">
        <v>7472.0011539999996</v>
      </c>
      <c r="E24" s="40">
        <v>2140.0004370000001</v>
      </c>
      <c r="F24" s="40">
        <v>4270.0006229999999</v>
      </c>
      <c r="G24" s="40">
        <v>170.00010499999999</v>
      </c>
      <c r="H24" s="56">
        <v>828.99999600000001</v>
      </c>
      <c r="I24" s="40">
        <v>6416</v>
      </c>
      <c r="J24" s="40">
        <v>1971</v>
      </c>
      <c r="K24" s="41">
        <v>221</v>
      </c>
      <c r="L24" s="53">
        <f t="shared" si="0"/>
        <v>4224</v>
      </c>
      <c r="M24" s="57">
        <v>4878</v>
      </c>
      <c r="N24" s="41">
        <v>1379</v>
      </c>
      <c r="O24" s="41">
        <v>162</v>
      </c>
      <c r="P24" s="53">
        <f t="shared" si="1"/>
        <v>3337</v>
      </c>
    </row>
    <row r="25" spans="1:16" x14ac:dyDescent="0.25">
      <c r="A25" s="54"/>
      <c r="B25" s="40">
        <v>20</v>
      </c>
      <c r="C25" s="55">
        <v>4617</v>
      </c>
      <c r="D25" s="55">
        <v>3949.8068790000002</v>
      </c>
      <c r="E25" s="40">
        <v>1064.6624850000001</v>
      </c>
      <c r="F25" s="40">
        <v>2349.9999389999998</v>
      </c>
      <c r="G25" s="40">
        <v>58.999991999999999</v>
      </c>
      <c r="H25" s="56">
        <v>421.40371599999997</v>
      </c>
      <c r="I25" s="40">
        <v>3127</v>
      </c>
      <c r="J25" s="40">
        <v>750</v>
      </c>
      <c r="K25" s="41">
        <v>100</v>
      </c>
      <c r="L25" s="53">
        <f t="shared" si="0"/>
        <v>2277</v>
      </c>
      <c r="M25" s="57">
        <v>2588</v>
      </c>
      <c r="N25" s="41">
        <v>598</v>
      </c>
      <c r="O25" s="41">
        <v>81</v>
      </c>
      <c r="P25" s="53">
        <f t="shared" si="1"/>
        <v>1909</v>
      </c>
    </row>
    <row r="26" spans="1:16" x14ac:dyDescent="0.25">
      <c r="A26" s="52"/>
      <c r="B26" s="40">
        <v>21</v>
      </c>
      <c r="C26" s="55">
        <v>14544</v>
      </c>
      <c r="D26" s="55">
        <v>10701.000909</v>
      </c>
      <c r="E26" s="40">
        <v>4220.0001910000001</v>
      </c>
      <c r="F26" s="40">
        <v>4600.0005639999999</v>
      </c>
      <c r="G26" s="40">
        <v>818.00022000000001</v>
      </c>
      <c r="H26" s="56">
        <v>884.99991999999997</v>
      </c>
      <c r="I26" s="40">
        <v>6549</v>
      </c>
      <c r="J26" s="40">
        <v>2440</v>
      </c>
      <c r="K26" s="41">
        <v>167</v>
      </c>
      <c r="L26" s="53">
        <f t="shared" si="0"/>
        <v>3942</v>
      </c>
      <c r="M26" s="57">
        <v>4569</v>
      </c>
      <c r="N26" s="41">
        <v>1610</v>
      </c>
      <c r="O26" s="41">
        <v>108</v>
      </c>
      <c r="P26" s="53">
        <f t="shared" si="1"/>
        <v>2851</v>
      </c>
    </row>
    <row r="27" spans="1:16" x14ac:dyDescent="0.25">
      <c r="A27" s="54"/>
      <c r="B27" s="40">
        <v>22</v>
      </c>
      <c r="C27" s="55">
        <v>1887</v>
      </c>
      <c r="D27" s="55">
        <v>1868.1927439999999</v>
      </c>
      <c r="E27" s="40">
        <v>630.33773699999995</v>
      </c>
      <c r="F27" s="40">
        <v>869.99995100000001</v>
      </c>
      <c r="G27" s="40">
        <v>144.999888</v>
      </c>
      <c r="H27" s="56">
        <v>203.59588600000001</v>
      </c>
      <c r="I27" s="40">
        <v>194</v>
      </c>
      <c r="J27" s="40">
        <v>78</v>
      </c>
      <c r="K27" s="41">
        <v>4</v>
      </c>
      <c r="L27" s="53">
        <f t="shared" si="0"/>
        <v>112</v>
      </c>
      <c r="M27" s="57">
        <v>154</v>
      </c>
      <c r="N27" s="41">
        <v>61</v>
      </c>
      <c r="O27" s="41">
        <v>4</v>
      </c>
      <c r="P27" s="53">
        <f t="shared" si="1"/>
        <v>89</v>
      </c>
    </row>
    <row r="28" spans="1:16" x14ac:dyDescent="0.25">
      <c r="A28" s="54"/>
      <c r="B28" s="40">
        <v>23</v>
      </c>
      <c r="C28" s="55">
        <v>12599</v>
      </c>
      <c r="D28" s="55">
        <v>6603.0426090000001</v>
      </c>
      <c r="E28" s="40">
        <v>2799.959233</v>
      </c>
      <c r="F28" s="40">
        <v>1839.8906870000001</v>
      </c>
      <c r="G28" s="40">
        <v>710.62016300000005</v>
      </c>
      <c r="H28" s="56">
        <v>1244.4665419999999</v>
      </c>
      <c r="I28" s="40">
        <v>6038</v>
      </c>
      <c r="J28" s="40">
        <v>2859</v>
      </c>
      <c r="K28" s="41">
        <v>592</v>
      </c>
      <c r="L28" s="53">
        <f t="shared" si="0"/>
        <v>2587</v>
      </c>
      <c r="M28" s="57">
        <v>4146</v>
      </c>
      <c r="N28" s="41">
        <v>1905</v>
      </c>
      <c r="O28" s="41">
        <v>447</v>
      </c>
      <c r="P28" s="53">
        <f t="shared" si="1"/>
        <v>1794</v>
      </c>
    </row>
    <row r="29" spans="1:16" x14ac:dyDescent="0.25">
      <c r="A29" s="54"/>
      <c r="B29" s="40">
        <v>24</v>
      </c>
      <c r="C29" s="55">
        <v>9736</v>
      </c>
      <c r="D29" s="55">
        <v>5009.0685279999998</v>
      </c>
      <c r="E29" s="40">
        <v>2205.1459840000002</v>
      </c>
      <c r="F29" s="40">
        <v>1297.576632</v>
      </c>
      <c r="G29" s="40">
        <v>568.558356</v>
      </c>
      <c r="H29" s="56">
        <v>745.19340799999998</v>
      </c>
      <c r="I29" s="40">
        <v>4526</v>
      </c>
      <c r="J29" s="40">
        <v>2213</v>
      </c>
      <c r="K29" s="41">
        <v>296</v>
      </c>
      <c r="L29" s="53">
        <f t="shared" si="0"/>
        <v>2017</v>
      </c>
      <c r="M29" s="57">
        <v>2900</v>
      </c>
      <c r="N29" s="41">
        <v>1385</v>
      </c>
      <c r="O29" s="41">
        <v>204</v>
      </c>
      <c r="P29" s="53">
        <f t="shared" si="1"/>
        <v>1311</v>
      </c>
    </row>
    <row r="30" spans="1:16" x14ac:dyDescent="0.25">
      <c r="A30" s="52"/>
      <c r="B30" s="40">
        <v>25</v>
      </c>
      <c r="C30" s="55">
        <v>6464</v>
      </c>
      <c r="D30" s="55">
        <v>3715.000763</v>
      </c>
      <c r="E30" s="40">
        <v>1535.0002039999999</v>
      </c>
      <c r="F30" s="40">
        <v>1010.000185</v>
      </c>
      <c r="G30" s="40">
        <v>760.00024399999995</v>
      </c>
      <c r="H30" s="56">
        <v>390.00009899999998</v>
      </c>
      <c r="I30" s="40">
        <v>3049</v>
      </c>
      <c r="J30" s="40">
        <v>1477</v>
      </c>
      <c r="K30" s="41">
        <v>68</v>
      </c>
      <c r="L30" s="53">
        <f t="shared" si="0"/>
        <v>1504</v>
      </c>
      <c r="M30" s="57">
        <v>1889</v>
      </c>
      <c r="N30" s="41">
        <v>872</v>
      </c>
      <c r="O30" s="41">
        <v>39</v>
      </c>
      <c r="P30" s="53">
        <f t="shared" si="1"/>
        <v>978</v>
      </c>
    </row>
    <row r="31" spans="1:16" x14ac:dyDescent="0.25">
      <c r="A31" s="52"/>
      <c r="B31" s="40">
        <v>26</v>
      </c>
      <c r="C31" s="55">
        <v>6933</v>
      </c>
      <c r="D31" s="55">
        <v>4634.9999550000002</v>
      </c>
      <c r="E31" s="40">
        <v>1795.0002219999999</v>
      </c>
      <c r="F31" s="40">
        <v>1294.999822</v>
      </c>
      <c r="G31" s="40">
        <v>910.00000899999998</v>
      </c>
      <c r="H31" s="56">
        <v>509.999999</v>
      </c>
      <c r="I31" s="40">
        <v>3462</v>
      </c>
      <c r="J31" s="40">
        <v>1566</v>
      </c>
      <c r="K31" s="41">
        <v>74</v>
      </c>
      <c r="L31" s="53">
        <f t="shared" si="0"/>
        <v>1822</v>
      </c>
      <c r="M31" s="57">
        <v>2233</v>
      </c>
      <c r="N31" s="41">
        <v>940</v>
      </c>
      <c r="O31" s="41">
        <v>46</v>
      </c>
      <c r="P31" s="53">
        <f t="shared" si="1"/>
        <v>1247</v>
      </c>
    </row>
    <row r="32" spans="1:16" x14ac:dyDescent="0.25">
      <c r="A32" s="52"/>
      <c r="B32" s="40">
        <v>27</v>
      </c>
      <c r="C32" s="55">
        <v>9570</v>
      </c>
      <c r="D32" s="55">
        <v>5680.0002999999997</v>
      </c>
      <c r="E32" s="40">
        <v>3070.0002300000001</v>
      </c>
      <c r="F32" s="40">
        <v>1445.000035</v>
      </c>
      <c r="G32" s="40">
        <v>820.000001</v>
      </c>
      <c r="H32" s="56">
        <v>245.00001800000001</v>
      </c>
      <c r="I32" s="40">
        <v>4104</v>
      </c>
      <c r="J32" s="40">
        <v>2279</v>
      </c>
      <c r="K32" s="41">
        <v>70</v>
      </c>
      <c r="L32" s="53">
        <f t="shared" si="0"/>
        <v>1755</v>
      </c>
      <c r="M32" s="57">
        <v>2491</v>
      </c>
      <c r="N32" s="41">
        <v>1340</v>
      </c>
      <c r="O32" s="41">
        <v>46</v>
      </c>
      <c r="P32" s="53">
        <f t="shared" si="1"/>
        <v>1105</v>
      </c>
    </row>
    <row r="33" spans="1:16" x14ac:dyDescent="0.25">
      <c r="A33" s="52"/>
      <c r="B33" s="40">
        <v>28</v>
      </c>
      <c r="C33" s="55">
        <v>3030</v>
      </c>
      <c r="D33" s="55">
        <v>2441.9810539999999</v>
      </c>
      <c r="E33" s="40">
        <v>903.85837600000002</v>
      </c>
      <c r="F33" s="40">
        <v>1373.077221</v>
      </c>
      <c r="G33" s="40">
        <v>34</v>
      </c>
      <c r="H33" s="56">
        <v>51.045453999999999</v>
      </c>
      <c r="I33" s="40">
        <v>1996</v>
      </c>
      <c r="J33" s="40">
        <v>615</v>
      </c>
      <c r="K33" s="41">
        <v>29</v>
      </c>
      <c r="L33" s="53">
        <f t="shared" si="0"/>
        <v>1352</v>
      </c>
      <c r="M33" s="57">
        <v>1580</v>
      </c>
      <c r="N33" s="41">
        <v>437</v>
      </c>
      <c r="O33" s="41">
        <v>19</v>
      </c>
      <c r="P33" s="53">
        <f t="shared" si="1"/>
        <v>1124</v>
      </c>
    </row>
    <row r="34" spans="1:16" x14ac:dyDescent="0.25">
      <c r="A34" s="52"/>
      <c r="B34" s="40">
        <v>29</v>
      </c>
      <c r="C34" s="55">
        <v>9767</v>
      </c>
      <c r="D34" s="55">
        <v>5378.5546249999998</v>
      </c>
      <c r="E34" s="40">
        <v>2751.4478989999998</v>
      </c>
      <c r="F34" s="40">
        <v>1685.708089</v>
      </c>
      <c r="G34" s="40">
        <v>681.58785799999998</v>
      </c>
      <c r="H34" s="56">
        <v>214.81077999999999</v>
      </c>
      <c r="I34" s="40">
        <v>4298</v>
      </c>
      <c r="J34" s="40">
        <v>2162</v>
      </c>
      <c r="K34" s="41">
        <v>52</v>
      </c>
      <c r="L34" s="53">
        <f t="shared" si="0"/>
        <v>2084</v>
      </c>
      <c r="M34" s="57">
        <v>2599</v>
      </c>
      <c r="N34" s="41">
        <v>1238</v>
      </c>
      <c r="O34" s="41">
        <v>32</v>
      </c>
      <c r="P34" s="53">
        <f t="shared" si="1"/>
        <v>1329</v>
      </c>
    </row>
    <row r="35" spans="1:16" x14ac:dyDescent="0.25">
      <c r="A35" s="52"/>
      <c r="B35" s="40">
        <v>30</v>
      </c>
      <c r="C35" s="55">
        <v>4814</v>
      </c>
      <c r="D35" s="55">
        <v>2918.7108560000001</v>
      </c>
      <c r="E35" s="40">
        <v>1249.6217079999999</v>
      </c>
      <c r="F35" s="40">
        <v>1245.014934</v>
      </c>
      <c r="G35" s="40">
        <v>275.49811499999998</v>
      </c>
      <c r="H35" s="56">
        <v>105.092606</v>
      </c>
      <c r="I35" s="40">
        <v>2321</v>
      </c>
      <c r="J35" s="40">
        <v>1017</v>
      </c>
      <c r="K35" s="41">
        <v>42</v>
      </c>
      <c r="L35" s="53">
        <f t="shared" si="0"/>
        <v>1262</v>
      </c>
      <c r="M35" s="57">
        <v>1591</v>
      </c>
      <c r="N35" s="41">
        <v>643</v>
      </c>
      <c r="O35" s="41">
        <v>28</v>
      </c>
      <c r="P35" s="53">
        <f t="shared" si="1"/>
        <v>920</v>
      </c>
    </row>
    <row r="36" spans="1:16" x14ac:dyDescent="0.25">
      <c r="A36" s="52"/>
      <c r="B36" s="40">
        <v>31</v>
      </c>
      <c r="C36" s="55">
        <v>12708</v>
      </c>
      <c r="D36" s="55">
        <v>8183.0002009999998</v>
      </c>
      <c r="E36" s="40">
        <v>3439.9997760000001</v>
      </c>
      <c r="F36" s="40">
        <v>3025.000223</v>
      </c>
      <c r="G36" s="40">
        <v>810.00020300000006</v>
      </c>
      <c r="H36" s="56">
        <v>854.99999300000002</v>
      </c>
      <c r="I36" s="40">
        <v>6318</v>
      </c>
      <c r="J36" s="40">
        <v>2679</v>
      </c>
      <c r="K36" s="41">
        <v>196</v>
      </c>
      <c r="L36" s="53">
        <f t="shared" si="0"/>
        <v>3443</v>
      </c>
      <c r="M36" s="57">
        <v>4241</v>
      </c>
      <c r="N36" s="41">
        <v>1720</v>
      </c>
      <c r="O36" s="41">
        <v>128</v>
      </c>
      <c r="P36" s="53">
        <f t="shared" si="1"/>
        <v>2393</v>
      </c>
    </row>
    <row r="37" spans="1:16" x14ac:dyDescent="0.25">
      <c r="A37" s="52"/>
      <c r="B37" s="40">
        <v>32</v>
      </c>
      <c r="C37" s="55">
        <v>9144</v>
      </c>
      <c r="D37" s="55">
        <v>6404.9991920000002</v>
      </c>
      <c r="E37" s="40">
        <v>2904.99991</v>
      </c>
      <c r="F37" s="40">
        <v>2199.999417</v>
      </c>
      <c r="G37" s="40">
        <v>389.999909</v>
      </c>
      <c r="H37" s="56">
        <v>665.00010499999996</v>
      </c>
      <c r="I37" s="40">
        <v>4494</v>
      </c>
      <c r="J37" s="40">
        <v>1818</v>
      </c>
      <c r="K37" s="41">
        <v>142</v>
      </c>
      <c r="L37" s="53">
        <f t="shared" si="0"/>
        <v>2534</v>
      </c>
      <c r="M37" s="57">
        <v>3087</v>
      </c>
      <c r="N37" s="41">
        <v>1213</v>
      </c>
      <c r="O37" s="41">
        <v>84</v>
      </c>
      <c r="P37" s="53">
        <f t="shared" si="1"/>
        <v>1790</v>
      </c>
    </row>
    <row r="38" spans="1:16" x14ac:dyDescent="0.25">
      <c r="A38" s="52"/>
      <c r="B38" s="40">
        <v>33</v>
      </c>
      <c r="C38" s="55">
        <v>7504</v>
      </c>
      <c r="D38" s="55">
        <v>5074.999366</v>
      </c>
      <c r="E38" s="40">
        <v>2019.999286</v>
      </c>
      <c r="F38" s="40">
        <v>2120.0000009999999</v>
      </c>
      <c r="G38" s="40">
        <v>620.00010599999996</v>
      </c>
      <c r="H38" s="56">
        <v>249.99999800000001</v>
      </c>
      <c r="I38" s="40">
        <v>3681</v>
      </c>
      <c r="J38" s="40">
        <v>1739</v>
      </c>
      <c r="K38" s="41">
        <v>97</v>
      </c>
      <c r="L38" s="53">
        <f t="shared" si="0"/>
        <v>1845</v>
      </c>
      <c r="M38" s="57">
        <v>2228</v>
      </c>
      <c r="N38" s="41">
        <v>1001</v>
      </c>
      <c r="O38" s="41">
        <v>57</v>
      </c>
      <c r="P38" s="53">
        <f t="shared" si="1"/>
        <v>1170</v>
      </c>
    </row>
    <row r="39" spans="1:16" x14ac:dyDescent="0.25">
      <c r="A39" s="52"/>
      <c r="B39" s="40">
        <v>34</v>
      </c>
      <c r="C39" s="55">
        <v>8912</v>
      </c>
      <c r="D39" s="55">
        <v>5772.0007999999998</v>
      </c>
      <c r="E39" s="40">
        <v>2835.000016</v>
      </c>
      <c r="F39" s="40">
        <v>1665.000634</v>
      </c>
      <c r="G39" s="40">
        <v>575.00000199999999</v>
      </c>
      <c r="H39" s="56">
        <v>585.00010099999997</v>
      </c>
      <c r="I39" s="40">
        <v>4236</v>
      </c>
      <c r="J39" s="40">
        <v>2040</v>
      </c>
      <c r="K39" s="41">
        <v>124</v>
      </c>
      <c r="L39" s="53">
        <f t="shared" si="0"/>
        <v>2072</v>
      </c>
      <c r="M39" s="57">
        <v>2717</v>
      </c>
      <c r="N39" s="41">
        <v>1264</v>
      </c>
      <c r="O39" s="41">
        <v>65</v>
      </c>
      <c r="P39" s="53">
        <f t="shared" si="1"/>
        <v>1388</v>
      </c>
    </row>
    <row r="40" spans="1:16" x14ac:dyDescent="0.25">
      <c r="A40" s="52"/>
      <c r="B40" s="40">
        <v>35</v>
      </c>
      <c r="C40" s="55">
        <v>4559</v>
      </c>
      <c r="D40" s="55">
        <v>2488.2668829999998</v>
      </c>
      <c r="E40" s="40">
        <v>1287.5141619999999</v>
      </c>
      <c r="F40" s="40">
        <v>478.40064000000001</v>
      </c>
      <c r="G40" s="40">
        <v>218.571574</v>
      </c>
      <c r="H40" s="56">
        <v>483.95698700000003</v>
      </c>
      <c r="I40" s="40">
        <v>1986</v>
      </c>
      <c r="J40" s="40">
        <v>948</v>
      </c>
      <c r="K40" s="41">
        <v>91</v>
      </c>
      <c r="L40" s="53">
        <f t="shared" si="0"/>
        <v>947</v>
      </c>
      <c r="M40" s="57">
        <v>1176</v>
      </c>
      <c r="N40" s="41">
        <v>571</v>
      </c>
      <c r="O40" s="41">
        <v>44</v>
      </c>
      <c r="P40" s="53">
        <f t="shared" si="1"/>
        <v>561</v>
      </c>
    </row>
    <row r="41" spans="1:16" x14ac:dyDescent="0.25">
      <c r="A41" s="52"/>
      <c r="B41" s="40">
        <v>36</v>
      </c>
      <c r="C41" s="55">
        <v>6410</v>
      </c>
      <c r="D41" s="55">
        <v>3615.1591480000002</v>
      </c>
      <c r="E41" s="40">
        <v>1555.4640690000001</v>
      </c>
      <c r="F41" s="40">
        <v>920.69372499999997</v>
      </c>
      <c r="G41" s="40">
        <v>353.07999000000001</v>
      </c>
      <c r="H41" s="56">
        <v>702.149945</v>
      </c>
      <c r="I41" s="40">
        <v>2417</v>
      </c>
      <c r="J41" s="40">
        <v>1118</v>
      </c>
      <c r="K41" s="41">
        <v>96</v>
      </c>
      <c r="L41" s="53">
        <f t="shared" si="0"/>
        <v>1203</v>
      </c>
      <c r="M41" s="57">
        <v>1498</v>
      </c>
      <c r="N41" s="41">
        <v>680</v>
      </c>
      <c r="O41" s="41">
        <v>56</v>
      </c>
      <c r="P41" s="53">
        <f t="shared" si="1"/>
        <v>762</v>
      </c>
    </row>
    <row r="42" spans="1:16" x14ac:dyDescent="0.25">
      <c r="A42" s="52"/>
      <c r="B42" s="40">
        <v>37</v>
      </c>
      <c r="C42" s="55">
        <v>13573</v>
      </c>
      <c r="D42" s="55">
        <v>7460.6704460000001</v>
      </c>
      <c r="E42" s="40">
        <v>2755.0931220000002</v>
      </c>
      <c r="F42" s="40">
        <v>2878.7475989999998</v>
      </c>
      <c r="G42" s="40">
        <v>300.05597299999999</v>
      </c>
      <c r="H42" s="56">
        <v>1491.0170499999999</v>
      </c>
      <c r="I42" s="40">
        <v>7279</v>
      </c>
      <c r="J42" s="40">
        <v>2257</v>
      </c>
      <c r="K42" s="41">
        <v>742</v>
      </c>
      <c r="L42" s="53">
        <f t="shared" si="0"/>
        <v>4280</v>
      </c>
      <c r="M42" s="57">
        <v>5627</v>
      </c>
      <c r="N42" s="41">
        <v>1693</v>
      </c>
      <c r="O42" s="41">
        <v>524</v>
      </c>
      <c r="P42" s="53">
        <f t="shared" si="1"/>
        <v>3410</v>
      </c>
    </row>
    <row r="43" spans="1:16" x14ac:dyDescent="0.25">
      <c r="A43" s="52"/>
      <c r="B43" s="40">
        <v>38</v>
      </c>
      <c r="C43" s="55">
        <v>2390</v>
      </c>
      <c r="D43" s="55">
        <v>960.25505999999996</v>
      </c>
      <c r="E43" s="40">
        <v>260.52052900000001</v>
      </c>
      <c r="F43" s="40">
        <v>444.28127899999998</v>
      </c>
      <c r="G43" s="40">
        <v>67.288238000000007</v>
      </c>
      <c r="H43" s="56">
        <v>172.13300899999999</v>
      </c>
      <c r="I43" s="40">
        <v>1269</v>
      </c>
      <c r="J43" s="40">
        <v>412</v>
      </c>
      <c r="K43" s="41">
        <v>144</v>
      </c>
      <c r="L43" s="53">
        <f t="shared" si="0"/>
        <v>713</v>
      </c>
      <c r="M43" s="57">
        <v>1021</v>
      </c>
      <c r="N43" s="41">
        <v>324</v>
      </c>
      <c r="O43" s="41">
        <v>105</v>
      </c>
      <c r="P43" s="53">
        <f t="shared" si="1"/>
        <v>592</v>
      </c>
    </row>
    <row r="44" spans="1:16" x14ac:dyDescent="0.25">
      <c r="A44" s="52"/>
      <c r="B44" s="40">
        <v>39</v>
      </c>
      <c r="C44" s="55">
        <v>20256</v>
      </c>
      <c r="D44" s="55">
        <v>11067.662249000001</v>
      </c>
      <c r="E44" s="40">
        <v>4706.3674579999997</v>
      </c>
      <c r="F44" s="40">
        <v>2336.0687280000002</v>
      </c>
      <c r="G44" s="40">
        <v>1537.948118</v>
      </c>
      <c r="H44" s="56">
        <v>2268.1095030000001</v>
      </c>
      <c r="I44" s="40">
        <v>8892</v>
      </c>
      <c r="J44" s="40">
        <v>4222</v>
      </c>
      <c r="K44" s="41">
        <v>935</v>
      </c>
      <c r="L44" s="53">
        <f t="shared" si="0"/>
        <v>3735</v>
      </c>
      <c r="M44" s="57">
        <v>5946</v>
      </c>
      <c r="N44" s="41">
        <v>2698</v>
      </c>
      <c r="O44" s="41">
        <v>668</v>
      </c>
      <c r="P44" s="53">
        <f t="shared" si="1"/>
        <v>2580</v>
      </c>
    </row>
    <row r="45" spans="1:16" x14ac:dyDescent="0.25">
      <c r="A45" s="52"/>
      <c r="B45" s="40">
        <v>40</v>
      </c>
      <c r="C45" s="55">
        <v>8715</v>
      </c>
      <c r="D45" s="55">
        <v>4985.9996460000002</v>
      </c>
      <c r="E45" s="40">
        <v>2624.9994609999999</v>
      </c>
      <c r="F45" s="40">
        <v>1480.0002979999999</v>
      </c>
      <c r="G45" s="40">
        <v>434.99989499999998</v>
      </c>
      <c r="H45" s="56">
        <v>418</v>
      </c>
      <c r="I45" s="40">
        <v>3870</v>
      </c>
      <c r="J45" s="40">
        <v>2087</v>
      </c>
      <c r="K45" s="41">
        <v>81</v>
      </c>
      <c r="L45" s="53">
        <f t="shared" si="0"/>
        <v>1702</v>
      </c>
      <c r="M45" s="57">
        <v>2460</v>
      </c>
      <c r="N45" s="41">
        <v>1297</v>
      </c>
      <c r="O45" s="41">
        <v>51</v>
      </c>
      <c r="P45" s="53">
        <f t="shared" si="1"/>
        <v>1112</v>
      </c>
    </row>
    <row r="46" spans="1:16" x14ac:dyDescent="0.25">
      <c r="A46" s="52"/>
      <c r="B46" s="40">
        <v>41</v>
      </c>
      <c r="C46" s="55">
        <v>6193</v>
      </c>
      <c r="D46" s="55">
        <v>5106.9995140000001</v>
      </c>
      <c r="E46" s="40">
        <v>1594.999503</v>
      </c>
      <c r="F46" s="40">
        <v>3230.0001040000002</v>
      </c>
      <c r="G46" s="40">
        <v>187.99989099999999</v>
      </c>
      <c r="H46" s="56">
        <v>94</v>
      </c>
      <c r="I46" s="40">
        <v>4203</v>
      </c>
      <c r="J46" s="40">
        <v>1383</v>
      </c>
      <c r="K46" s="41">
        <v>75</v>
      </c>
      <c r="L46" s="53">
        <f t="shared" si="0"/>
        <v>2745</v>
      </c>
      <c r="M46" s="57">
        <v>3378</v>
      </c>
      <c r="N46" s="41">
        <v>1021</v>
      </c>
      <c r="O46" s="41">
        <v>56</v>
      </c>
      <c r="P46" s="53">
        <f t="shared" si="1"/>
        <v>2301</v>
      </c>
    </row>
    <row r="47" spans="1:16" x14ac:dyDescent="0.25">
      <c r="A47" s="52"/>
      <c r="B47" s="40">
        <v>42</v>
      </c>
      <c r="C47" s="55">
        <v>9656</v>
      </c>
      <c r="D47" s="55">
        <v>5104.6700069999997</v>
      </c>
      <c r="E47" s="40">
        <v>2928.119267</v>
      </c>
      <c r="F47" s="40">
        <v>1166.1224589999999</v>
      </c>
      <c r="G47" s="40">
        <v>349.86498399999999</v>
      </c>
      <c r="H47" s="56">
        <v>520.56327799999997</v>
      </c>
      <c r="I47" s="40">
        <v>4251</v>
      </c>
      <c r="J47" s="40">
        <v>2305</v>
      </c>
      <c r="K47" s="41">
        <v>123</v>
      </c>
      <c r="L47" s="53">
        <f t="shared" si="0"/>
        <v>1823</v>
      </c>
      <c r="M47" s="57">
        <v>2430</v>
      </c>
      <c r="N47" s="41">
        <v>1284</v>
      </c>
      <c r="O47" s="41">
        <v>56</v>
      </c>
      <c r="P47" s="53">
        <f t="shared" si="1"/>
        <v>1090</v>
      </c>
    </row>
    <row r="48" spans="1:16" x14ac:dyDescent="0.25">
      <c r="A48" s="52"/>
      <c r="B48" s="40">
        <v>43</v>
      </c>
      <c r="C48" s="55">
        <v>4757</v>
      </c>
      <c r="D48" s="55">
        <v>2752.431943</v>
      </c>
      <c r="E48" s="40">
        <v>1483.345307</v>
      </c>
      <c r="F48" s="40">
        <v>738.12359500000002</v>
      </c>
      <c r="G48" s="40">
        <v>358.96934700000003</v>
      </c>
      <c r="H48" s="56">
        <v>115.70800199999999</v>
      </c>
      <c r="I48" s="40">
        <v>2164</v>
      </c>
      <c r="J48" s="40">
        <v>1274</v>
      </c>
      <c r="K48" s="41">
        <v>46</v>
      </c>
      <c r="L48" s="53">
        <f t="shared" si="0"/>
        <v>844</v>
      </c>
      <c r="M48" s="57">
        <v>1272</v>
      </c>
      <c r="N48" s="41">
        <v>750</v>
      </c>
      <c r="O48" s="41">
        <v>23</v>
      </c>
      <c r="P48" s="53">
        <f t="shared" si="1"/>
        <v>499</v>
      </c>
    </row>
    <row r="49" spans="1:16" x14ac:dyDescent="0.25">
      <c r="A49" s="52"/>
      <c r="B49" s="40">
        <v>44</v>
      </c>
      <c r="C49" s="55">
        <v>9299</v>
      </c>
      <c r="D49" s="55">
        <v>4800.4105559999998</v>
      </c>
      <c r="E49" s="40">
        <v>2619.9586180000001</v>
      </c>
      <c r="F49" s="40">
        <v>811.24167399999999</v>
      </c>
      <c r="G49" s="40">
        <v>945.16382099999998</v>
      </c>
      <c r="H49" s="56">
        <v>312.046404</v>
      </c>
      <c r="I49" s="40">
        <v>4079</v>
      </c>
      <c r="J49" s="40">
        <v>2063</v>
      </c>
      <c r="K49" s="41">
        <v>98</v>
      </c>
      <c r="L49" s="53">
        <f t="shared" si="0"/>
        <v>1918</v>
      </c>
      <c r="M49" s="57">
        <v>2270</v>
      </c>
      <c r="N49" s="41">
        <v>1091</v>
      </c>
      <c r="O49" s="41">
        <v>51</v>
      </c>
      <c r="P49" s="53">
        <f t="shared" si="1"/>
        <v>1128</v>
      </c>
    </row>
    <row r="50" spans="1:16" x14ac:dyDescent="0.25">
      <c r="A50" s="52"/>
      <c r="B50" s="40">
        <v>45</v>
      </c>
      <c r="C50" s="55">
        <v>5609</v>
      </c>
      <c r="D50" s="55">
        <v>4004.0004739999999</v>
      </c>
      <c r="E50" s="40">
        <v>2240.0003630000001</v>
      </c>
      <c r="F50" s="40">
        <v>1264.999908</v>
      </c>
      <c r="G50" s="40">
        <v>480.00020899999998</v>
      </c>
      <c r="H50" s="56">
        <v>19</v>
      </c>
      <c r="I50" s="40">
        <v>3144</v>
      </c>
      <c r="J50" s="40">
        <v>1577</v>
      </c>
      <c r="K50" s="41">
        <v>38</v>
      </c>
      <c r="L50" s="53">
        <f t="shared" si="0"/>
        <v>1529</v>
      </c>
      <c r="M50" s="57">
        <v>2114</v>
      </c>
      <c r="N50" s="41">
        <v>970</v>
      </c>
      <c r="O50" s="41">
        <v>25</v>
      </c>
      <c r="P50" s="53">
        <f t="shared" si="1"/>
        <v>1119</v>
      </c>
    </row>
    <row r="51" spans="1:16" x14ac:dyDescent="0.25">
      <c r="A51" s="52"/>
      <c r="B51" s="40">
        <v>46</v>
      </c>
      <c r="C51" s="55">
        <v>3549</v>
      </c>
      <c r="D51" s="55">
        <v>2547.0985970000002</v>
      </c>
      <c r="E51" s="40">
        <v>1146.12165</v>
      </c>
      <c r="F51" s="40">
        <v>1181.2209479999999</v>
      </c>
      <c r="G51" s="40">
        <v>84.441033000000004</v>
      </c>
      <c r="H51" s="56">
        <v>88.100713999999996</v>
      </c>
      <c r="I51" s="40">
        <v>2303</v>
      </c>
      <c r="J51" s="40">
        <v>932</v>
      </c>
      <c r="K51" s="41">
        <v>41</v>
      </c>
      <c r="L51" s="53">
        <f t="shared" si="0"/>
        <v>1330</v>
      </c>
      <c r="M51" s="57">
        <v>1737</v>
      </c>
      <c r="N51" s="41">
        <v>627</v>
      </c>
      <c r="O51" s="41">
        <v>29</v>
      </c>
      <c r="P51" s="53">
        <f t="shared" si="1"/>
        <v>1081</v>
      </c>
    </row>
    <row r="52" spans="1:16" x14ac:dyDescent="0.25">
      <c r="A52" s="52"/>
      <c r="B52" s="40">
        <v>47</v>
      </c>
      <c r="C52" s="55">
        <v>3505</v>
      </c>
      <c r="D52" s="55">
        <v>2156.2720690000001</v>
      </c>
      <c r="E52" s="40">
        <v>986.04266500000006</v>
      </c>
      <c r="F52" s="40">
        <v>866.27329299999997</v>
      </c>
      <c r="G52" s="40">
        <v>212.04565099999999</v>
      </c>
      <c r="H52" s="56">
        <v>70.124742999999995</v>
      </c>
      <c r="I52" s="40">
        <v>1818</v>
      </c>
      <c r="J52" s="40">
        <v>990</v>
      </c>
      <c r="K52" s="41">
        <v>32</v>
      </c>
      <c r="L52" s="53">
        <f t="shared" si="0"/>
        <v>796</v>
      </c>
      <c r="M52" s="57">
        <v>1190</v>
      </c>
      <c r="N52" s="41">
        <v>598</v>
      </c>
      <c r="O52" s="41">
        <v>19</v>
      </c>
      <c r="P52" s="53">
        <f t="shared" si="1"/>
        <v>573</v>
      </c>
    </row>
    <row r="53" spans="1:16" x14ac:dyDescent="0.25">
      <c r="A53" s="52"/>
      <c r="B53" s="40">
        <v>48</v>
      </c>
      <c r="C53" s="55">
        <v>5129</v>
      </c>
      <c r="D53" s="55">
        <v>2623.9597349999999</v>
      </c>
      <c r="E53" s="40">
        <v>1654.7166629999999</v>
      </c>
      <c r="F53" s="40">
        <v>261.38333499999999</v>
      </c>
      <c r="G53" s="40">
        <v>152.648652</v>
      </c>
      <c r="H53" s="56">
        <v>555.21107300000006</v>
      </c>
      <c r="I53" s="40">
        <v>1849</v>
      </c>
      <c r="J53" s="40">
        <v>1157</v>
      </c>
      <c r="K53" s="41">
        <v>46</v>
      </c>
      <c r="L53" s="53">
        <f t="shared" si="0"/>
        <v>646</v>
      </c>
      <c r="M53" s="57">
        <v>831</v>
      </c>
      <c r="N53" s="41">
        <v>536</v>
      </c>
      <c r="O53" s="41">
        <v>22</v>
      </c>
      <c r="P53" s="53">
        <f t="shared" si="1"/>
        <v>273</v>
      </c>
    </row>
    <row r="54" spans="1:16" x14ac:dyDescent="0.25">
      <c r="A54" s="52"/>
      <c r="B54" s="40">
        <v>49</v>
      </c>
      <c r="C54" s="55">
        <v>9883</v>
      </c>
      <c r="D54" s="55">
        <v>4298.0000040000004</v>
      </c>
      <c r="E54" s="40">
        <v>2635.0000100000002</v>
      </c>
      <c r="F54" s="40">
        <v>499.99990000000003</v>
      </c>
      <c r="G54" s="40">
        <v>284.99997400000001</v>
      </c>
      <c r="H54" s="56">
        <v>793.00009599999998</v>
      </c>
      <c r="I54" s="40">
        <v>3217</v>
      </c>
      <c r="J54" s="40">
        <v>1884</v>
      </c>
      <c r="K54" s="41">
        <v>136</v>
      </c>
      <c r="L54" s="53">
        <f t="shared" si="0"/>
        <v>1197</v>
      </c>
      <c r="M54" s="57">
        <v>1505</v>
      </c>
      <c r="N54" s="41">
        <v>923</v>
      </c>
      <c r="O54" s="41">
        <v>54</v>
      </c>
      <c r="P54" s="53">
        <f t="shared" si="1"/>
        <v>528</v>
      </c>
    </row>
    <row r="55" spans="1:16" x14ac:dyDescent="0.25">
      <c r="A55" s="52"/>
      <c r="B55" s="40">
        <v>50</v>
      </c>
      <c r="C55" s="55">
        <v>5485</v>
      </c>
      <c r="D55" s="55">
        <v>1842.999532</v>
      </c>
      <c r="E55" s="40">
        <v>1299.99954</v>
      </c>
      <c r="F55" s="40">
        <v>110.000001</v>
      </c>
      <c r="G55" s="40">
        <v>99.999891000000005</v>
      </c>
      <c r="H55" s="56">
        <v>309.00009899999998</v>
      </c>
      <c r="I55" s="40">
        <v>1660</v>
      </c>
      <c r="J55" s="40">
        <v>967</v>
      </c>
      <c r="K55" s="41">
        <v>94</v>
      </c>
      <c r="L55" s="53">
        <f t="shared" si="0"/>
        <v>599</v>
      </c>
      <c r="M55" s="57">
        <v>808</v>
      </c>
      <c r="N55" s="41">
        <v>476</v>
      </c>
      <c r="O55" s="41">
        <v>43</v>
      </c>
      <c r="P55" s="53">
        <f t="shared" si="1"/>
        <v>289</v>
      </c>
    </row>
    <row r="56" spans="1:16" x14ac:dyDescent="0.25">
      <c r="A56" s="52"/>
      <c r="B56" s="40">
        <v>51</v>
      </c>
      <c r="C56" s="55">
        <v>9683</v>
      </c>
      <c r="D56" s="55">
        <v>5183.7405479999998</v>
      </c>
      <c r="E56" s="40">
        <v>2343.4714549999999</v>
      </c>
      <c r="F56" s="40">
        <v>790.448937</v>
      </c>
      <c r="G56" s="40">
        <v>503.64131099999997</v>
      </c>
      <c r="H56" s="56">
        <v>1443.3070729999999</v>
      </c>
      <c r="I56" s="40">
        <v>3696</v>
      </c>
      <c r="J56" s="40">
        <v>1761</v>
      </c>
      <c r="K56" s="41">
        <v>240</v>
      </c>
      <c r="L56" s="53">
        <f t="shared" si="0"/>
        <v>1695</v>
      </c>
      <c r="M56" s="57">
        <v>2053</v>
      </c>
      <c r="N56" s="41">
        <v>1028</v>
      </c>
      <c r="O56" s="41">
        <v>119</v>
      </c>
      <c r="P56" s="53">
        <f t="shared" si="1"/>
        <v>906</v>
      </c>
    </row>
    <row r="57" spans="1:16" x14ac:dyDescent="0.25">
      <c r="A57" s="52"/>
      <c r="B57" s="40">
        <v>52</v>
      </c>
      <c r="C57" s="55">
        <v>5175</v>
      </c>
      <c r="D57" s="55">
        <v>1957.4329829999999</v>
      </c>
      <c r="E57" s="40">
        <v>1114.2449979999999</v>
      </c>
      <c r="F57" s="40">
        <v>450.45630999999997</v>
      </c>
      <c r="G57" s="40">
        <v>322.00013899999999</v>
      </c>
      <c r="H57" s="56">
        <v>69.705883</v>
      </c>
      <c r="I57" s="40">
        <v>1953</v>
      </c>
      <c r="J57" s="40">
        <v>1004</v>
      </c>
      <c r="K57" s="41">
        <v>24</v>
      </c>
      <c r="L57" s="53">
        <f t="shared" si="0"/>
        <v>925</v>
      </c>
      <c r="M57" s="57">
        <v>1127</v>
      </c>
      <c r="N57" s="41">
        <v>526</v>
      </c>
      <c r="O57" s="41">
        <v>11</v>
      </c>
      <c r="P57" s="53">
        <f t="shared" si="1"/>
        <v>590</v>
      </c>
    </row>
    <row r="58" spans="1:16" x14ac:dyDescent="0.25">
      <c r="A58" s="52"/>
      <c r="B58" s="40">
        <v>53</v>
      </c>
      <c r="C58" s="55">
        <v>4328</v>
      </c>
      <c r="D58" s="55">
        <v>1722.0973280000001</v>
      </c>
      <c r="E58" s="40">
        <v>1140.712385</v>
      </c>
      <c r="F58" s="40">
        <v>224.58544599999999</v>
      </c>
      <c r="G58" s="40">
        <v>157.84715299999999</v>
      </c>
      <c r="H58" s="56">
        <v>153.597846</v>
      </c>
      <c r="I58" s="40">
        <v>1379</v>
      </c>
      <c r="J58" s="40">
        <v>949</v>
      </c>
      <c r="K58" s="41">
        <v>19</v>
      </c>
      <c r="L58" s="53">
        <f t="shared" si="0"/>
        <v>411</v>
      </c>
      <c r="M58" s="57">
        <v>635</v>
      </c>
      <c r="N58" s="41">
        <v>429</v>
      </c>
      <c r="O58" s="41">
        <v>4</v>
      </c>
      <c r="P58" s="53">
        <f t="shared" si="1"/>
        <v>202</v>
      </c>
    </row>
    <row r="59" spans="1:16" x14ac:dyDescent="0.25">
      <c r="A59" s="52"/>
      <c r="B59" s="40">
        <v>54</v>
      </c>
      <c r="C59" s="55">
        <v>5776</v>
      </c>
      <c r="D59" s="55">
        <v>2089.0000049999999</v>
      </c>
      <c r="E59" s="40">
        <v>1809.999908</v>
      </c>
      <c r="F59" s="40">
        <v>134.99999800000001</v>
      </c>
      <c r="G59" s="40">
        <v>23.999998999999999</v>
      </c>
      <c r="H59" s="56">
        <v>120.000102</v>
      </c>
      <c r="I59" s="40">
        <v>2045</v>
      </c>
      <c r="J59" s="40">
        <v>1666</v>
      </c>
      <c r="K59" s="41">
        <v>28</v>
      </c>
      <c r="L59" s="53">
        <f t="shared" si="0"/>
        <v>351</v>
      </c>
      <c r="M59" s="57">
        <v>1037</v>
      </c>
      <c r="N59" s="41">
        <v>842</v>
      </c>
      <c r="O59" s="41">
        <v>16</v>
      </c>
      <c r="P59" s="53">
        <f t="shared" si="1"/>
        <v>179</v>
      </c>
    </row>
    <row r="60" spans="1:16" x14ac:dyDescent="0.25">
      <c r="A60" s="52"/>
      <c r="B60" s="40">
        <v>55</v>
      </c>
      <c r="C60" s="55">
        <v>10190</v>
      </c>
      <c r="D60" s="55">
        <v>3656.000822</v>
      </c>
      <c r="E60" s="40">
        <v>2435.000614</v>
      </c>
      <c r="F60" s="40">
        <v>595.00021300000003</v>
      </c>
      <c r="G60" s="40">
        <v>129.000001</v>
      </c>
      <c r="H60" s="56">
        <v>467</v>
      </c>
      <c r="I60" s="40">
        <v>3652</v>
      </c>
      <c r="J60" s="40">
        <v>2726</v>
      </c>
      <c r="K60" s="41">
        <v>106</v>
      </c>
      <c r="L60" s="53">
        <f t="shared" si="0"/>
        <v>820</v>
      </c>
      <c r="M60" s="57">
        <v>1914</v>
      </c>
      <c r="N60" s="41">
        <v>1422</v>
      </c>
      <c r="O60" s="41">
        <v>54</v>
      </c>
      <c r="P60" s="53">
        <f t="shared" si="1"/>
        <v>438</v>
      </c>
    </row>
    <row r="61" spans="1:16" x14ac:dyDescent="0.25">
      <c r="A61" s="52"/>
      <c r="B61" s="40">
        <v>56</v>
      </c>
      <c r="C61" s="55">
        <v>10379</v>
      </c>
      <c r="D61" s="55">
        <v>5411.9937069999996</v>
      </c>
      <c r="E61" s="40">
        <v>2289.4679850000002</v>
      </c>
      <c r="F61" s="40">
        <v>1190.2738810000001</v>
      </c>
      <c r="G61" s="40">
        <v>621.71869400000003</v>
      </c>
      <c r="H61" s="56">
        <v>1265.1958970000001</v>
      </c>
      <c r="I61" s="40">
        <v>3748</v>
      </c>
      <c r="J61" s="40">
        <v>1996</v>
      </c>
      <c r="K61" s="41">
        <v>210</v>
      </c>
      <c r="L61" s="53">
        <f t="shared" si="0"/>
        <v>1542</v>
      </c>
      <c r="M61" s="57">
        <v>2159</v>
      </c>
      <c r="N61" s="41">
        <v>1167</v>
      </c>
      <c r="O61" s="41">
        <v>94</v>
      </c>
      <c r="P61" s="53">
        <f t="shared" si="1"/>
        <v>898</v>
      </c>
    </row>
    <row r="62" spans="1:16" x14ac:dyDescent="0.25">
      <c r="A62" s="52"/>
      <c r="B62" s="40">
        <v>57</v>
      </c>
      <c r="C62" s="55">
        <v>9797</v>
      </c>
      <c r="D62" s="55">
        <v>5605.2113600000002</v>
      </c>
      <c r="E62" s="40">
        <v>2238.6971680000001</v>
      </c>
      <c r="F62" s="40">
        <v>1308.5835959999999</v>
      </c>
      <c r="G62" s="40">
        <v>300.27403199999998</v>
      </c>
      <c r="H62" s="56">
        <v>1574.2994189999999</v>
      </c>
      <c r="I62" s="40">
        <v>4413</v>
      </c>
      <c r="J62" s="40">
        <v>1740</v>
      </c>
      <c r="K62" s="41">
        <v>378</v>
      </c>
      <c r="L62" s="53">
        <f t="shared" si="0"/>
        <v>2295</v>
      </c>
      <c r="M62" s="57">
        <v>3070</v>
      </c>
      <c r="N62" s="41">
        <v>1222</v>
      </c>
      <c r="O62" s="41">
        <v>239</v>
      </c>
      <c r="P62" s="53">
        <f t="shared" si="1"/>
        <v>1609</v>
      </c>
    </row>
    <row r="63" spans="1:16" x14ac:dyDescent="0.25">
      <c r="A63" s="52"/>
      <c r="B63" s="40">
        <v>58</v>
      </c>
      <c r="C63" s="55">
        <v>7082</v>
      </c>
      <c r="D63" s="55">
        <v>3547.000348</v>
      </c>
      <c r="E63" s="40">
        <v>1880.000082</v>
      </c>
      <c r="F63" s="40">
        <v>284.00010400000002</v>
      </c>
      <c r="G63" s="40">
        <v>1154.0002380000001</v>
      </c>
      <c r="H63" s="56">
        <v>204.99990399999999</v>
      </c>
      <c r="I63" s="40">
        <v>2663</v>
      </c>
      <c r="J63" s="40">
        <v>1369</v>
      </c>
      <c r="K63" s="41">
        <v>39</v>
      </c>
      <c r="L63" s="53">
        <f t="shared" si="0"/>
        <v>1255</v>
      </c>
      <c r="M63" s="57">
        <v>1350</v>
      </c>
      <c r="N63" s="41">
        <v>649</v>
      </c>
      <c r="O63" s="41">
        <v>22</v>
      </c>
      <c r="P63" s="53">
        <f t="shared" si="1"/>
        <v>679</v>
      </c>
    </row>
    <row r="64" spans="1:16" x14ac:dyDescent="0.25">
      <c r="A64" s="52"/>
      <c r="B64" s="40">
        <v>59</v>
      </c>
      <c r="C64" s="55">
        <v>6689</v>
      </c>
      <c r="D64" s="55">
        <v>5011.4700359999997</v>
      </c>
      <c r="E64" s="40">
        <v>2685.043017</v>
      </c>
      <c r="F64" s="40">
        <v>1294.9581430000001</v>
      </c>
      <c r="G64" s="40">
        <v>684.15281800000002</v>
      </c>
      <c r="H64" s="56">
        <v>215.69618</v>
      </c>
      <c r="I64" s="40">
        <v>1329</v>
      </c>
      <c r="J64" s="40">
        <v>626</v>
      </c>
      <c r="K64" s="41">
        <v>21</v>
      </c>
      <c r="L64" s="53">
        <f t="shared" si="0"/>
        <v>682</v>
      </c>
      <c r="M64" s="57">
        <v>898</v>
      </c>
      <c r="N64" s="41">
        <v>404</v>
      </c>
      <c r="O64" s="41">
        <v>13</v>
      </c>
      <c r="P64" s="53">
        <f t="shared" si="1"/>
        <v>481</v>
      </c>
    </row>
    <row r="65" spans="1:16" x14ac:dyDescent="0.25">
      <c r="A65" s="52"/>
      <c r="B65" s="40">
        <v>60</v>
      </c>
      <c r="C65" s="55">
        <v>3369</v>
      </c>
      <c r="D65" s="55">
        <v>1842.999775</v>
      </c>
      <c r="E65" s="40">
        <v>1254.9993910000001</v>
      </c>
      <c r="F65" s="40">
        <v>390.00029599999999</v>
      </c>
      <c r="G65" s="40">
        <v>99.999998000000005</v>
      </c>
      <c r="H65" s="56">
        <v>94.000097999999994</v>
      </c>
      <c r="I65" s="40">
        <v>1687</v>
      </c>
      <c r="J65" s="40">
        <v>1084</v>
      </c>
      <c r="K65" s="41">
        <v>14</v>
      </c>
      <c r="L65" s="53">
        <f t="shared" si="0"/>
        <v>589</v>
      </c>
      <c r="M65" s="57">
        <v>1071</v>
      </c>
      <c r="N65" s="41">
        <v>624</v>
      </c>
      <c r="O65" s="41">
        <v>9</v>
      </c>
      <c r="P65" s="53">
        <f t="shared" si="1"/>
        <v>438</v>
      </c>
    </row>
    <row r="66" spans="1:16" x14ac:dyDescent="0.25">
      <c r="A66" s="52"/>
      <c r="B66" s="40">
        <v>61</v>
      </c>
      <c r="C66" s="55">
        <v>1440</v>
      </c>
      <c r="D66" s="55">
        <v>672.21993799999996</v>
      </c>
      <c r="E66" s="40">
        <v>349.627229</v>
      </c>
      <c r="F66" s="40">
        <v>204.311656</v>
      </c>
      <c r="G66" s="40">
        <v>104.487945</v>
      </c>
      <c r="H66" s="56">
        <v>8.7931039999999996</v>
      </c>
      <c r="I66" s="40">
        <v>638</v>
      </c>
      <c r="J66" s="40">
        <v>313</v>
      </c>
      <c r="K66" s="41">
        <v>18</v>
      </c>
      <c r="L66" s="53">
        <f t="shared" si="0"/>
        <v>307</v>
      </c>
      <c r="M66" s="57">
        <v>236</v>
      </c>
      <c r="N66" s="41">
        <v>122</v>
      </c>
      <c r="O66" s="41">
        <v>13</v>
      </c>
      <c r="P66" s="53">
        <f t="shared" si="1"/>
        <v>101</v>
      </c>
    </row>
    <row r="67" spans="1:16" x14ac:dyDescent="0.25">
      <c r="A67" s="52"/>
      <c r="B67" s="40">
        <v>62</v>
      </c>
      <c r="C67" s="55">
        <v>8833</v>
      </c>
      <c r="D67" s="55">
        <v>4450.7798059999996</v>
      </c>
      <c r="E67" s="40">
        <v>3235.3725890000001</v>
      </c>
      <c r="F67" s="40">
        <v>275.68834600000002</v>
      </c>
      <c r="G67" s="40">
        <v>205.51205300000001</v>
      </c>
      <c r="H67" s="56">
        <v>695.20681400000001</v>
      </c>
      <c r="I67" s="40">
        <v>3340</v>
      </c>
      <c r="J67" s="40">
        <v>2586</v>
      </c>
      <c r="K67" s="41">
        <v>56</v>
      </c>
      <c r="L67" s="53">
        <f t="shared" si="0"/>
        <v>698</v>
      </c>
      <c r="M67" s="57">
        <v>1683</v>
      </c>
      <c r="N67" s="41">
        <v>1330</v>
      </c>
      <c r="O67" s="41">
        <v>15</v>
      </c>
      <c r="P67" s="53">
        <f t="shared" si="1"/>
        <v>338</v>
      </c>
    </row>
    <row r="68" spans="1:16" x14ac:dyDescent="0.25">
      <c r="A68" s="52"/>
      <c r="B68" s="40">
        <v>63</v>
      </c>
      <c r="C68" s="55">
        <v>8729</v>
      </c>
      <c r="D68" s="55">
        <v>3984.9993869999998</v>
      </c>
      <c r="E68" s="40">
        <v>2499.9994929999998</v>
      </c>
      <c r="F68" s="40">
        <v>309.99999400000002</v>
      </c>
      <c r="G68" s="40">
        <v>444.99990700000001</v>
      </c>
      <c r="H68" s="56">
        <v>714.99998600000004</v>
      </c>
      <c r="I68" s="40">
        <v>3163</v>
      </c>
      <c r="J68" s="40">
        <v>2129</v>
      </c>
      <c r="K68" s="41">
        <v>119</v>
      </c>
      <c r="L68" s="53">
        <f t="shared" si="0"/>
        <v>915</v>
      </c>
      <c r="M68" s="57">
        <v>1677</v>
      </c>
      <c r="N68" s="41">
        <v>1139</v>
      </c>
      <c r="O68" s="41">
        <v>40</v>
      </c>
      <c r="P68" s="53">
        <f t="shared" si="1"/>
        <v>498</v>
      </c>
    </row>
    <row r="69" spans="1:16" x14ac:dyDescent="0.25">
      <c r="A69" s="52"/>
      <c r="B69" s="40">
        <v>64</v>
      </c>
      <c r="C69" s="55">
        <v>8705</v>
      </c>
      <c r="D69" s="55">
        <v>5233.695686</v>
      </c>
      <c r="E69" s="40">
        <v>2127.8182109999998</v>
      </c>
      <c r="F69" s="40">
        <v>1620.5776940000001</v>
      </c>
      <c r="G69" s="40">
        <v>586.87489000000005</v>
      </c>
      <c r="H69" s="56">
        <v>784.42491600000005</v>
      </c>
      <c r="I69" s="40">
        <v>3667</v>
      </c>
      <c r="J69" s="40">
        <v>1609</v>
      </c>
      <c r="K69" s="41">
        <v>145</v>
      </c>
      <c r="L69" s="53">
        <f t="shared" si="0"/>
        <v>1913</v>
      </c>
      <c r="M69" s="57">
        <v>2495</v>
      </c>
      <c r="N69" s="41">
        <v>1066</v>
      </c>
      <c r="O69" s="41">
        <v>82</v>
      </c>
      <c r="P69" s="53">
        <f t="shared" si="1"/>
        <v>1347</v>
      </c>
    </row>
    <row r="70" spans="1:16" x14ac:dyDescent="0.25">
      <c r="A70" s="52"/>
      <c r="B70" s="40">
        <v>65</v>
      </c>
      <c r="C70" s="55">
        <v>6342</v>
      </c>
      <c r="D70" s="55">
        <v>2882.5532640000001</v>
      </c>
      <c r="E70" s="40">
        <v>1133.7382600000001</v>
      </c>
      <c r="F70" s="40">
        <v>713.43354099999999</v>
      </c>
      <c r="G70" s="40">
        <v>83.485352000000006</v>
      </c>
      <c r="H70" s="56">
        <v>951.89610800000003</v>
      </c>
      <c r="I70" s="40">
        <v>2966</v>
      </c>
      <c r="J70" s="40">
        <v>1155</v>
      </c>
      <c r="K70" s="41">
        <v>437</v>
      </c>
      <c r="L70" s="53">
        <f t="shared" ref="L70:L74" si="2">I70-J70-K70</f>
        <v>1374</v>
      </c>
      <c r="M70" s="57">
        <v>2168</v>
      </c>
      <c r="N70" s="41">
        <v>868</v>
      </c>
      <c r="O70" s="41">
        <v>292</v>
      </c>
      <c r="P70" s="53">
        <f t="shared" si="1"/>
        <v>1008</v>
      </c>
    </row>
    <row r="71" spans="1:16" x14ac:dyDescent="0.25">
      <c r="A71" s="52"/>
      <c r="B71" s="40">
        <v>66</v>
      </c>
      <c r="C71" s="55">
        <v>12765</v>
      </c>
      <c r="D71" s="55">
        <v>5053.0013230000004</v>
      </c>
      <c r="E71" s="40">
        <v>2569.1574850000002</v>
      </c>
      <c r="F71" s="40">
        <v>164.18599599999999</v>
      </c>
      <c r="G71" s="40">
        <v>1498.7463869999999</v>
      </c>
      <c r="H71" s="56">
        <v>755.91149099999996</v>
      </c>
      <c r="I71" s="40">
        <v>4705</v>
      </c>
      <c r="J71" s="40">
        <v>1805</v>
      </c>
      <c r="K71" s="41">
        <v>169</v>
      </c>
      <c r="L71" s="53">
        <f t="shared" si="2"/>
        <v>2731</v>
      </c>
      <c r="M71" s="57">
        <v>2332</v>
      </c>
      <c r="N71" s="41">
        <v>836</v>
      </c>
      <c r="O71" s="41">
        <v>50</v>
      </c>
      <c r="P71" s="53">
        <f t="shared" si="1"/>
        <v>1446</v>
      </c>
    </row>
    <row r="72" spans="1:16" x14ac:dyDescent="0.25">
      <c r="A72" s="52"/>
      <c r="B72" s="40">
        <v>67</v>
      </c>
      <c r="C72" s="55">
        <v>3340</v>
      </c>
      <c r="D72" s="55">
        <v>1496.835851</v>
      </c>
      <c r="E72" s="40">
        <v>1013.139761</v>
      </c>
      <c r="F72" s="40">
        <v>40.965803999999999</v>
      </c>
      <c r="G72" s="40">
        <v>399.00000499999999</v>
      </c>
      <c r="H72" s="56">
        <v>33.230271999999999</v>
      </c>
      <c r="I72" s="40">
        <v>1312</v>
      </c>
      <c r="J72" s="40">
        <v>657</v>
      </c>
      <c r="K72" s="41">
        <v>21</v>
      </c>
      <c r="L72" s="53">
        <f t="shared" si="2"/>
        <v>634</v>
      </c>
      <c r="M72" s="57">
        <v>643</v>
      </c>
      <c r="N72" s="41">
        <v>326</v>
      </c>
      <c r="O72" s="41">
        <v>5</v>
      </c>
      <c r="P72" s="53">
        <f t="shared" si="1"/>
        <v>312</v>
      </c>
    </row>
    <row r="73" spans="1:16" x14ac:dyDescent="0.25">
      <c r="A73" s="52"/>
      <c r="B73" s="40">
        <v>68</v>
      </c>
      <c r="C73" s="55">
        <v>8857</v>
      </c>
      <c r="D73" s="55">
        <v>3729.2077359999998</v>
      </c>
      <c r="E73" s="40">
        <v>2615.0176919999999</v>
      </c>
      <c r="F73" s="40">
        <v>241.723151</v>
      </c>
      <c r="G73" s="40">
        <v>332.85274299999998</v>
      </c>
      <c r="H73" s="56">
        <v>475.44749300000001</v>
      </c>
      <c r="I73" s="40">
        <v>3684</v>
      </c>
      <c r="J73" s="40">
        <v>2481</v>
      </c>
      <c r="K73" s="41">
        <v>152</v>
      </c>
      <c r="L73" s="53">
        <f t="shared" si="2"/>
        <v>1051</v>
      </c>
      <c r="M73" s="57">
        <v>2040</v>
      </c>
      <c r="N73" s="41">
        <v>1397</v>
      </c>
      <c r="O73" s="41">
        <v>78</v>
      </c>
      <c r="P73" s="53">
        <f t="shared" si="1"/>
        <v>565</v>
      </c>
    </row>
    <row r="74" spans="1:16" x14ac:dyDescent="0.25">
      <c r="A74" s="52"/>
      <c r="B74" s="40">
        <v>69</v>
      </c>
      <c r="C74" s="55">
        <v>12225</v>
      </c>
      <c r="D74" s="55">
        <v>6503.1617029999998</v>
      </c>
      <c r="E74" s="40">
        <v>3079.6877049999998</v>
      </c>
      <c r="F74" s="40">
        <v>765.88067000000001</v>
      </c>
      <c r="G74" s="40">
        <v>434.31010199999997</v>
      </c>
      <c r="H74" s="56">
        <v>2179.711847</v>
      </c>
      <c r="I74" s="40">
        <v>5561</v>
      </c>
      <c r="J74" s="40">
        <v>2555</v>
      </c>
      <c r="K74" s="41">
        <v>724</v>
      </c>
      <c r="L74" s="53">
        <f t="shared" si="2"/>
        <v>2282</v>
      </c>
      <c r="M74" s="57">
        <v>3667</v>
      </c>
      <c r="N74" s="41">
        <v>1699</v>
      </c>
      <c r="O74" s="41">
        <v>472</v>
      </c>
      <c r="P74" s="53">
        <f t="shared" si="1"/>
        <v>1496</v>
      </c>
    </row>
    <row r="75" spans="1:16" x14ac:dyDescent="0.25">
      <c r="A75" s="54"/>
      <c r="B75" s="40">
        <v>70</v>
      </c>
      <c r="C75" s="55">
        <v>6576</v>
      </c>
      <c r="D75" s="55">
        <v>3678.9887309999999</v>
      </c>
      <c r="E75" s="40">
        <v>1183.720834</v>
      </c>
      <c r="F75" s="40">
        <v>772.68091600000002</v>
      </c>
      <c r="G75" s="40">
        <v>175.00819999999999</v>
      </c>
      <c r="H75" s="56">
        <v>1543.6759930000001</v>
      </c>
      <c r="I75" s="40">
        <v>3494</v>
      </c>
      <c r="J75" s="40">
        <v>1351</v>
      </c>
      <c r="K75" s="41">
        <v>567</v>
      </c>
      <c r="L75" s="53">
        <f t="shared" ref="L75" si="3">I75-J75-K75</f>
        <v>1576</v>
      </c>
      <c r="M75" s="57">
        <v>2580</v>
      </c>
      <c r="N75" s="41">
        <v>1024</v>
      </c>
      <c r="O75" s="41">
        <v>396</v>
      </c>
      <c r="P75" s="53">
        <f t="shared" ref="P75" si="4">M75-N75-O75</f>
        <v>1160</v>
      </c>
    </row>
    <row r="77" spans="1:16" x14ac:dyDescent="0.25">
      <c r="B77" s="41"/>
      <c r="C77" s="41">
        <f t="shared" ref="C77:P77" si="5">SUM(C6:C76)</f>
        <v>544574</v>
      </c>
      <c r="D77" s="41">
        <f t="shared" si="5"/>
        <v>323359.49869699992</v>
      </c>
      <c r="E77" s="41">
        <f t="shared" si="5"/>
        <v>132147.66817400002</v>
      </c>
      <c r="F77" s="41">
        <f t="shared" si="5"/>
        <v>116409.08164000002</v>
      </c>
      <c r="G77" s="41">
        <f t="shared" si="5"/>
        <v>28153.545120999992</v>
      </c>
      <c r="H77" s="41">
        <f t="shared" si="5"/>
        <v>42121.638472999992</v>
      </c>
      <c r="I77" s="41">
        <f t="shared" si="5"/>
        <v>266427</v>
      </c>
      <c r="J77" s="41">
        <f t="shared" si="5"/>
        <v>107208</v>
      </c>
      <c r="K77" s="41">
        <f t="shared" si="5"/>
        <v>15112</v>
      </c>
      <c r="L77" s="41">
        <f t="shared" si="5"/>
        <v>144107</v>
      </c>
      <c r="M77" s="41">
        <f t="shared" si="5"/>
        <v>185631</v>
      </c>
      <c r="N77" s="41">
        <f t="shared" si="5"/>
        <v>68341</v>
      </c>
      <c r="O77" s="41">
        <f t="shared" si="5"/>
        <v>10547</v>
      </c>
      <c r="P77" s="41">
        <f t="shared" si="5"/>
        <v>106743</v>
      </c>
    </row>
  </sheetData>
  <sheetProtection sheet="1" selectLockedCells="1"/>
  <protectedRanges>
    <protectedRange sqref="A6:A75" name="Range1"/>
  </protectedRanges>
  <mergeCells count="4">
    <mergeCell ref="D4:H4"/>
    <mergeCell ref="M4:P4"/>
    <mergeCell ref="I4:L4"/>
    <mergeCell ref="A1:U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9" width="7.109375" style="46" customWidth="1"/>
    <col min="10" max="10" width="13.44140625" style="46" bestFit="1" customWidth="1"/>
    <col min="11" max="11" width="9" style="46" customWidth="1"/>
    <col min="12" max="12" width="8" style="46" customWidth="1"/>
    <col min="13" max="13" width="8" style="46" bestFit="1" customWidth="1"/>
    <col min="14" max="18" width="8" style="46" customWidth="1"/>
    <col min="19" max="19" width="13.109375" style="46" customWidth="1"/>
    <col min="20" max="21" width="8" style="46" bestFit="1" customWidth="1"/>
    <col min="22" max="22" width="8" style="46" customWidth="1"/>
    <col min="23" max="23" width="10.109375" style="46" bestFit="1" customWidth="1"/>
    <col min="24" max="24" width="6.44140625" style="46" bestFit="1" customWidth="1"/>
    <col min="25" max="25" width="9.109375" style="46" bestFit="1" customWidth="1"/>
    <col min="26" max="26" width="7.44140625" style="46" bestFit="1" customWidth="1"/>
    <col min="27" max="27" width="6.88671875" style="46" bestFit="1" customWidth="1"/>
    <col min="28" max="28" width="5.44140625" style="46" bestFit="1" customWidth="1"/>
    <col min="29" max="16384" width="9.109375" style="46"/>
  </cols>
  <sheetData>
    <row r="1" spans="1:22" s="49" customFormat="1" ht="14.4" x14ac:dyDescent="0.3">
      <c r="A1" s="48" t="s">
        <v>37</v>
      </c>
      <c r="B1" s="48"/>
      <c r="G1" s="50"/>
      <c r="H1" s="50"/>
      <c r="I1" s="50" t="s">
        <v>36</v>
      </c>
      <c r="J1" s="68">
        <f>K8/7</f>
        <v>77796.28571428571</v>
      </c>
    </row>
    <row r="2" spans="1:22" s="49" customFormat="1" ht="14.4" x14ac:dyDescent="0.3">
      <c r="A2" s="48" t="s">
        <v>38</v>
      </c>
      <c r="B2" s="48"/>
    </row>
    <row r="3" spans="1:22" s="49" customFormat="1" ht="14.4" x14ac:dyDescent="0.3">
      <c r="A3" s="80" t="s">
        <v>39</v>
      </c>
      <c r="B3" s="80"/>
      <c r="C3" s="80"/>
      <c r="D3" s="80"/>
      <c r="E3" s="80"/>
      <c r="F3" s="80"/>
    </row>
    <row r="4" spans="1:22" s="49" customFormat="1" ht="14.4" x14ac:dyDescent="0.3">
      <c r="A4" s="80"/>
      <c r="B4" s="80"/>
      <c r="C4" s="80"/>
      <c r="D4" s="80"/>
      <c r="E4" s="80"/>
      <c r="F4" s="80"/>
    </row>
    <row r="5" spans="1:22" ht="13.8" thickBot="1" x14ac:dyDescent="0.3">
      <c r="A5" s="47"/>
      <c r="B5" s="47"/>
      <c r="C5" s="47"/>
      <c r="D5" s="47"/>
      <c r="E5" s="47"/>
      <c r="F5" s="47"/>
      <c r="G5" s="47"/>
      <c r="H5" s="47"/>
      <c r="I5" s="47"/>
    </row>
    <row r="6" spans="1:22" ht="13.8" thickBot="1" x14ac:dyDescent="0.3">
      <c r="C6" s="85" t="s">
        <v>40</v>
      </c>
      <c r="D6" s="86"/>
      <c r="E6" s="86"/>
      <c r="F6" s="86"/>
      <c r="G6" s="86"/>
      <c r="H6" s="86"/>
      <c r="I6" s="86"/>
      <c r="J6" s="86"/>
      <c r="K6" s="87"/>
      <c r="L6" s="85" t="s">
        <v>41</v>
      </c>
      <c r="M6" s="86"/>
      <c r="N6" s="86"/>
      <c r="O6" s="86"/>
      <c r="P6" s="86"/>
      <c r="Q6" s="86"/>
      <c r="R6" s="86"/>
      <c r="S6" s="86"/>
      <c r="T6" s="87"/>
    </row>
    <row r="7" spans="1:22" ht="13.8" thickBot="1" x14ac:dyDescent="0.3">
      <c r="A7" s="6" t="s">
        <v>43</v>
      </c>
      <c r="B7" s="6" t="s">
        <v>44</v>
      </c>
      <c r="C7" s="28">
        <v>1</v>
      </c>
      <c r="D7" s="29">
        <v>2</v>
      </c>
      <c r="E7" s="29">
        <v>3</v>
      </c>
      <c r="F7" s="29">
        <v>4</v>
      </c>
      <c r="G7" s="69">
        <v>5</v>
      </c>
      <c r="H7" s="69">
        <v>6</v>
      </c>
      <c r="I7" s="69">
        <v>7</v>
      </c>
      <c r="J7" s="30" t="s">
        <v>42</v>
      </c>
      <c r="K7" s="30" t="s">
        <v>0</v>
      </c>
      <c r="L7" s="28">
        <f>C7</f>
        <v>1</v>
      </c>
      <c r="M7" s="29">
        <f>D7</f>
        <v>2</v>
      </c>
      <c r="N7" s="29">
        <f>E7</f>
        <v>3</v>
      </c>
      <c r="O7" s="29">
        <f>F7</f>
        <v>4</v>
      </c>
      <c r="P7" s="69">
        <v>5</v>
      </c>
      <c r="Q7" s="69">
        <v>6</v>
      </c>
      <c r="R7" s="69">
        <v>7</v>
      </c>
      <c r="S7" s="30" t="s">
        <v>42</v>
      </c>
      <c r="T7" s="30" t="s">
        <v>0</v>
      </c>
    </row>
    <row r="8" spans="1:22" ht="12.75" customHeight="1" x14ac:dyDescent="0.25">
      <c r="A8" s="88" t="s">
        <v>27</v>
      </c>
      <c r="B8" s="31" t="s">
        <v>45</v>
      </c>
      <c r="C8" s="8">
        <f>SUMIF(asignación!$A$6:$A$75,"=1",asignación!$C$6:$C$75)</f>
        <v>0</v>
      </c>
      <c r="D8" s="9">
        <f>SUMIF(asignación!$A$6:$A$75,"=2",asignación!$C$6:$C$75)</f>
        <v>0</v>
      </c>
      <c r="E8" s="9">
        <f>SUMIF(asignación!$A$6:$A$75,"=3",asignación!$C$6:$C$75)</f>
        <v>0</v>
      </c>
      <c r="F8" s="9">
        <f>SUMIF(asignación!$A$6:$A$75,"=4",asignación!$C$6:$C$75)</f>
        <v>0</v>
      </c>
      <c r="G8" s="9">
        <f>SUMIF(asignación!$A$6:$A$75,"=5",asignación!$C$6:$C$75)</f>
        <v>0</v>
      </c>
      <c r="H8" s="9">
        <f>SUMIF(asignación!$A$6:$A$75,"=6",asignación!$C$6:$C$75)</f>
        <v>0</v>
      </c>
      <c r="I8" s="9">
        <f>SUMIF(asignación!$A$6:$A$75,"=7",asignación!$C$6:$C$75)</f>
        <v>0</v>
      </c>
      <c r="J8" s="10">
        <f>K8-SUM(C8:I8)</f>
        <v>544574</v>
      </c>
      <c r="K8" s="10">
        <f>asignación!C77</f>
        <v>544574</v>
      </c>
      <c r="L8" s="11"/>
      <c r="M8" s="12"/>
      <c r="N8" s="12"/>
      <c r="O8" s="12"/>
      <c r="P8" s="12"/>
      <c r="Q8" s="12"/>
      <c r="R8" s="12"/>
      <c r="S8" s="43"/>
      <c r="T8" s="13"/>
      <c r="V8" s="7"/>
    </row>
    <row r="9" spans="1:22" ht="27" thickBot="1" x14ac:dyDescent="0.3">
      <c r="A9" s="89"/>
      <c r="B9" s="32" t="s">
        <v>46</v>
      </c>
      <c r="C9" s="14">
        <f t="shared" ref="C9:I9" si="0">C8-$J$1</f>
        <v>-77796.28571428571</v>
      </c>
      <c r="D9" s="15">
        <f t="shared" si="0"/>
        <v>-77796.28571428571</v>
      </c>
      <c r="E9" s="15">
        <f t="shared" si="0"/>
        <v>-77796.28571428571</v>
      </c>
      <c r="F9" s="15">
        <f t="shared" si="0"/>
        <v>-77796.28571428571</v>
      </c>
      <c r="G9" s="15">
        <f t="shared" si="0"/>
        <v>-77796.28571428571</v>
      </c>
      <c r="H9" s="15">
        <f t="shared" si="0"/>
        <v>-77796.28571428571</v>
      </c>
      <c r="I9" s="15">
        <f t="shared" si="0"/>
        <v>-77796.28571428571</v>
      </c>
      <c r="J9" s="16"/>
      <c r="K9" s="16">
        <f>MAX(C9:F9)-MIN(C9:F9)</f>
        <v>0</v>
      </c>
      <c r="L9" s="66">
        <f>C9/$J$1</f>
        <v>-1</v>
      </c>
      <c r="M9" s="67">
        <f>D9/$J$1</f>
        <v>-1</v>
      </c>
      <c r="N9" s="67">
        <f>E9/$J$1</f>
        <v>-1</v>
      </c>
      <c r="O9" s="67">
        <f>F9/$J$1</f>
        <v>-1</v>
      </c>
      <c r="P9" s="67">
        <f t="shared" ref="P9:R9" si="1">G9/$J$1</f>
        <v>-1</v>
      </c>
      <c r="Q9" s="67">
        <f t="shared" si="1"/>
        <v>-1</v>
      </c>
      <c r="R9" s="67">
        <f t="shared" si="1"/>
        <v>-1</v>
      </c>
      <c r="S9" s="44"/>
      <c r="T9" s="27">
        <f>K9/$J$1</f>
        <v>0</v>
      </c>
      <c r="V9" s="7"/>
    </row>
    <row r="10" spans="1:22" ht="13.2" customHeight="1" x14ac:dyDescent="0.25">
      <c r="A10" s="82" t="s">
        <v>28</v>
      </c>
      <c r="B10" s="31" t="s">
        <v>47</v>
      </c>
      <c r="C10" s="8">
        <f>SUMIF(asignación!$A$6:$A$75,"=1",asignación!$D$6:$D$75)</f>
        <v>0</v>
      </c>
      <c r="D10" s="9">
        <f>SUMIF(asignación!$A$6:$A$75,"=2",asignación!$D$6:$D$75)</f>
        <v>0</v>
      </c>
      <c r="E10" s="9">
        <f>SUMIF(asignación!$A$6:$A$75,"=3",asignación!$D$6:$D$75)</f>
        <v>0</v>
      </c>
      <c r="F10" s="9">
        <f>SUMIF(asignación!$A$6:$A$75,"=4",asignación!$D$6:$D$75)</f>
        <v>0</v>
      </c>
      <c r="G10" s="9">
        <f>SUMIF(asignación!$A$6:$A$75,"=5",asignación!$D$6:$D$75)</f>
        <v>0</v>
      </c>
      <c r="H10" s="9">
        <f>SUMIF(asignación!$A$6:$A$75,"=6",asignación!$D$6:$D$75)</f>
        <v>0</v>
      </c>
      <c r="I10" s="9">
        <f>SUMIF(asignación!$A$6:$A$75,"=7",asignación!$D$6:$D$75)</f>
        <v>0</v>
      </c>
      <c r="J10" s="10">
        <f t="shared" ref="J10:J22" si="2">K10-SUM(C10:I10)</f>
        <v>323359.49869699992</v>
      </c>
      <c r="K10" s="10">
        <v>323359.49869699992</v>
      </c>
      <c r="L10" s="11"/>
      <c r="M10" s="12"/>
      <c r="N10" s="12"/>
      <c r="O10" s="12"/>
      <c r="P10" s="12"/>
      <c r="Q10" s="12"/>
      <c r="R10" s="12"/>
      <c r="S10" s="45"/>
      <c r="T10" s="26"/>
      <c r="V10" s="7"/>
    </row>
    <row r="11" spans="1:22" x14ac:dyDescent="0.25">
      <c r="A11" s="83"/>
      <c r="B11" s="33" t="s">
        <v>48</v>
      </c>
      <c r="C11" s="14">
        <f>SUMIF(asignación!$A$6:$A$75,"=1",asignación!$E$6:$E$75)</f>
        <v>0</v>
      </c>
      <c r="D11" s="15">
        <f>SUMIF(asignación!$A$6:$A$75,"=2",asignación!$E$6:$E$75)</f>
        <v>0</v>
      </c>
      <c r="E11" s="15">
        <f>SUMIF(asignación!$A$6:$A$75,"=3",asignación!$E$6:$E$75)</f>
        <v>0</v>
      </c>
      <c r="F11" s="15">
        <f>SUMIF(asignación!$A$6:$A$75,"=4",asignación!$E$6:$E$75)</f>
        <v>0</v>
      </c>
      <c r="G11" s="15">
        <f>SUMIF(asignación!$A$6:$A$75,"=5",asignación!$E$6:$E$75)</f>
        <v>0</v>
      </c>
      <c r="H11" s="15">
        <f>SUMIF(asignación!$A$6:$A$75,"=6",asignación!$E$6:$E$75)</f>
        <v>0</v>
      </c>
      <c r="I11" s="15">
        <f>SUMIF(asignación!$A$6:$A$75,"=7",asignación!$E$6:$E$75)</f>
        <v>0</v>
      </c>
      <c r="J11" s="16">
        <f t="shared" si="2"/>
        <v>132147.66817400002</v>
      </c>
      <c r="K11" s="16">
        <v>132147.66817400002</v>
      </c>
      <c r="L11" s="17" t="e">
        <f t="shared" ref="L11:O14" si="3">C11/C$10</f>
        <v>#DIV/0!</v>
      </c>
      <c r="M11" s="18" t="e">
        <f t="shared" si="3"/>
        <v>#DIV/0!</v>
      </c>
      <c r="N11" s="18" t="e">
        <f t="shared" si="3"/>
        <v>#DIV/0!</v>
      </c>
      <c r="O11" s="18" t="e">
        <f t="shared" si="3"/>
        <v>#DIV/0!</v>
      </c>
      <c r="P11" s="18" t="e">
        <f t="shared" ref="P11:P14" si="4">G11/G$10</f>
        <v>#DIV/0!</v>
      </c>
      <c r="Q11" s="18" t="e">
        <f t="shared" ref="Q11:Q14" si="5">H11/H$10</f>
        <v>#DIV/0!</v>
      </c>
      <c r="R11" s="18" t="e">
        <f t="shared" ref="R11:R14" si="6">I11/I$10</f>
        <v>#DIV/0!</v>
      </c>
      <c r="S11" s="44">
        <f>IF(J11&gt;0,J11/J$8,"")</f>
        <v>0.24266246308857936</v>
      </c>
      <c r="T11" s="19">
        <f>K11/K$10</f>
        <v>0.40867105715619439</v>
      </c>
      <c r="V11" s="7"/>
    </row>
    <row r="12" spans="1:22" x14ac:dyDescent="0.25">
      <c r="A12" s="83"/>
      <c r="B12" s="33" t="s">
        <v>49</v>
      </c>
      <c r="C12" s="14">
        <f>SUMIF(asignación!$A$6:$A$75,"=1",asignación!$F$6:$F$75)</f>
        <v>0</v>
      </c>
      <c r="D12" s="15">
        <f>SUMIF(asignación!$A$6:$A$75,"=2",asignación!$F$6:$F$75)</f>
        <v>0</v>
      </c>
      <c r="E12" s="15">
        <f>SUMIF(asignación!$A$6:$A$75,"=3",asignación!$F$6:$F$75)</f>
        <v>0</v>
      </c>
      <c r="F12" s="15">
        <f>SUMIF(asignación!$A$6:$A$75,"=4",asignación!$F$6:$F$75)</f>
        <v>0</v>
      </c>
      <c r="G12" s="15">
        <f>SUMIF(asignación!$A$6:$A$75,"=5",asignación!$F$6:$F$75)</f>
        <v>0</v>
      </c>
      <c r="H12" s="15">
        <f>SUMIF(asignación!$A$6:$A$75,"=6",asignación!$F$6:$F$75)</f>
        <v>0</v>
      </c>
      <c r="I12" s="15">
        <f>SUMIF(asignación!$A$6:$A$75,"=7",asignación!$F$6:$F$75)</f>
        <v>0</v>
      </c>
      <c r="J12" s="16">
        <f t="shared" si="2"/>
        <v>116409.08164000002</v>
      </c>
      <c r="K12" s="16">
        <v>116409.08164000002</v>
      </c>
      <c r="L12" s="17" t="e">
        <f t="shared" si="3"/>
        <v>#DIV/0!</v>
      </c>
      <c r="M12" s="18" t="e">
        <f t="shared" si="3"/>
        <v>#DIV/0!</v>
      </c>
      <c r="N12" s="18" t="e">
        <f t="shared" si="3"/>
        <v>#DIV/0!</v>
      </c>
      <c r="O12" s="18" t="e">
        <f t="shared" si="3"/>
        <v>#DIV/0!</v>
      </c>
      <c r="P12" s="18" t="e">
        <f t="shared" si="4"/>
        <v>#DIV/0!</v>
      </c>
      <c r="Q12" s="18" t="e">
        <f t="shared" si="5"/>
        <v>#DIV/0!</v>
      </c>
      <c r="R12" s="18" t="e">
        <f t="shared" si="6"/>
        <v>#DIV/0!</v>
      </c>
      <c r="S12" s="44">
        <f>IF(J12&gt;0,J12/J$8,"")</f>
        <v>0.21376173236327847</v>
      </c>
      <c r="T12" s="19">
        <f>K12/K$10</f>
        <v>0.35999895506109669</v>
      </c>
      <c r="V12" s="7"/>
    </row>
    <row r="13" spans="1:22" x14ac:dyDescent="0.25">
      <c r="A13" s="83"/>
      <c r="B13" s="33" t="s">
        <v>50</v>
      </c>
      <c r="C13" s="14">
        <f>SUMIF(asignación!$A$6:$A$75,"=1",asignación!$G$6:$G$75)</f>
        <v>0</v>
      </c>
      <c r="D13" s="15">
        <f>SUMIF(asignación!$A$6:$A$75,"=2",asignación!$G$6:$G$75)</f>
        <v>0</v>
      </c>
      <c r="E13" s="15">
        <f>SUMIF(asignación!$A$6:$A$75,"=3",asignación!$G$6:$G$75)</f>
        <v>0</v>
      </c>
      <c r="F13" s="15">
        <f>SUMIF(asignación!$A$6:$A$75,"=4",asignación!$G$6:$G$75)</f>
        <v>0</v>
      </c>
      <c r="G13" s="15">
        <f>SUMIF(asignación!$A$6:$A$75,"=5",asignación!$G$6:$G$75)</f>
        <v>0</v>
      </c>
      <c r="H13" s="15">
        <f>SUMIF(asignación!$A$6:$A$75,"=6",asignación!$G$6:$G$75)</f>
        <v>0</v>
      </c>
      <c r="I13" s="15">
        <f>SUMIF(asignación!$A$6:$A$75,"=7",asignación!$G$6:$G$75)</f>
        <v>0</v>
      </c>
      <c r="J13" s="16">
        <f t="shared" si="2"/>
        <v>28153.545120999992</v>
      </c>
      <c r="K13" s="16">
        <v>28153.545120999992</v>
      </c>
      <c r="L13" s="17" t="e">
        <f t="shared" si="3"/>
        <v>#DIV/0!</v>
      </c>
      <c r="M13" s="18" t="e">
        <f t="shared" si="3"/>
        <v>#DIV/0!</v>
      </c>
      <c r="N13" s="18" t="e">
        <f t="shared" si="3"/>
        <v>#DIV/0!</v>
      </c>
      <c r="O13" s="18" t="e">
        <f t="shared" si="3"/>
        <v>#DIV/0!</v>
      </c>
      <c r="P13" s="18" t="e">
        <f t="shared" si="4"/>
        <v>#DIV/0!</v>
      </c>
      <c r="Q13" s="18" t="e">
        <f t="shared" si="5"/>
        <v>#DIV/0!</v>
      </c>
      <c r="R13" s="18" t="e">
        <f t="shared" si="6"/>
        <v>#DIV/0!</v>
      </c>
      <c r="S13" s="44">
        <f>IF(J13&gt;0,J13/J$8,"")</f>
        <v>5.1698290996264953E-2</v>
      </c>
      <c r="T13" s="19">
        <f>K13/K$10</f>
        <v>8.7065774268103163E-2</v>
      </c>
      <c r="V13" s="7"/>
    </row>
    <row r="14" spans="1:22" ht="13.8" thickBot="1" x14ac:dyDescent="0.3">
      <c r="A14" s="83"/>
      <c r="B14" s="72" t="s">
        <v>34</v>
      </c>
      <c r="C14" s="14">
        <f>SUMIF(asignación!$A$6:$A$75,"=1",asignación!$H$6:$H$75)</f>
        <v>0</v>
      </c>
      <c r="D14" s="15">
        <f>SUMIF(asignación!$A$6:$A$75,"=2",asignación!$H$6:$H$75)</f>
        <v>0</v>
      </c>
      <c r="E14" s="15">
        <f>SUMIF(asignación!$A$6:$A$75,"=3",asignación!$H$6:$H$75)</f>
        <v>0</v>
      </c>
      <c r="F14" s="15">
        <f>SUMIF(asignación!$A$6:$A$75,"=4",asignación!$H$6:$H$75)</f>
        <v>0</v>
      </c>
      <c r="G14" s="15">
        <f>SUMIF(asignación!$A$6:$A$75,"=5",asignación!$H$6:$H$75)</f>
        <v>0</v>
      </c>
      <c r="H14" s="15">
        <f>SUMIF(asignación!$A$6:$A$75,"=6",asignación!$H$6:$H$75)</f>
        <v>0</v>
      </c>
      <c r="I14" s="15">
        <f>SUMIF(asignación!$A$6:$A$75,"=7",asignación!$H$6:$H$75)</f>
        <v>0</v>
      </c>
      <c r="J14" s="16">
        <f t="shared" si="2"/>
        <v>42121.638472999992</v>
      </c>
      <c r="K14" s="16">
        <v>42121.638472999992</v>
      </c>
      <c r="L14" s="17" t="e">
        <f t="shared" si="3"/>
        <v>#DIV/0!</v>
      </c>
      <c r="M14" s="18" t="e">
        <f t="shared" si="3"/>
        <v>#DIV/0!</v>
      </c>
      <c r="N14" s="18" t="e">
        <f t="shared" si="3"/>
        <v>#DIV/0!</v>
      </c>
      <c r="O14" s="18" t="e">
        <f t="shared" si="3"/>
        <v>#DIV/0!</v>
      </c>
      <c r="P14" s="18" t="e">
        <f t="shared" si="4"/>
        <v>#DIV/0!</v>
      </c>
      <c r="Q14" s="18" t="e">
        <f t="shared" si="5"/>
        <v>#DIV/0!</v>
      </c>
      <c r="R14" s="18" t="e">
        <f t="shared" si="6"/>
        <v>#DIV/0!</v>
      </c>
      <c r="S14" s="35">
        <f>IF(J14&gt;0,J14/J$8,"")</f>
        <v>7.7347869110534095E-2</v>
      </c>
      <c r="T14" s="19">
        <f>K14/K$10</f>
        <v>0.13026256733676334</v>
      </c>
      <c r="V14" s="7"/>
    </row>
    <row r="15" spans="1:22" ht="13.2" customHeight="1" x14ac:dyDescent="0.25">
      <c r="A15" s="82" t="s">
        <v>54</v>
      </c>
      <c r="B15" s="31" t="s">
        <v>0</v>
      </c>
      <c r="C15" s="8">
        <f>SUMIF(asignación!$A$6:$A$75,"=1",asignación!$I$6:$I$75)</f>
        <v>0</v>
      </c>
      <c r="D15" s="9">
        <f>SUMIF(asignación!$A$6:$A$75,"=2",asignación!$I$6:$I$75)</f>
        <v>0</v>
      </c>
      <c r="E15" s="9">
        <f>SUMIF(asignación!$A$6:$A$75,"=3",asignación!$I$6:$I$75)</f>
        <v>0</v>
      </c>
      <c r="F15" s="9">
        <f>SUMIF(asignación!$A$6:$A$75,"=4",asignación!$I$6:$I$75)</f>
        <v>0</v>
      </c>
      <c r="G15" s="9">
        <f>SUMIF(asignación!$A$6:$A$75,"=5",asignación!$I$6:$I$75)</f>
        <v>0</v>
      </c>
      <c r="H15" s="9">
        <f>SUMIF(asignación!$A$6:$A$75,"=6",asignación!$I$6:$I$75)</f>
        <v>0</v>
      </c>
      <c r="I15" s="9">
        <f>SUMIF(asignación!$A$6:$A$75,"=7",asignación!$I$6:$I$75)</f>
        <v>0</v>
      </c>
      <c r="J15" s="10">
        <f t="shared" si="2"/>
        <v>266427</v>
      </c>
      <c r="K15" s="10">
        <v>266427</v>
      </c>
      <c r="L15" s="11"/>
      <c r="M15" s="12"/>
      <c r="N15" s="12"/>
      <c r="O15" s="12"/>
      <c r="P15" s="12"/>
      <c r="Q15" s="12"/>
      <c r="R15" s="12"/>
      <c r="S15" s="44"/>
      <c r="T15" s="26"/>
      <c r="V15" s="7"/>
    </row>
    <row r="16" spans="1:22" x14ac:dyDescent="0.25">
      <c r="A16" s="83"/>
      <c r="B16" s="33" t="s">
        <v>2</v>
      </c>
      <c r="C16" s="14">
        <f>SUMIF(asignación!$A$6:$A$75,"=1",asignación!$J$6:$J$75)</f>
        <v>0</v>
      </c>
      <c r="D16" s="15">
        <f>SUMIF(asignación!$A$6:$A$75,"=2",asignación!$J$6:$J$75)</f>
        <v>0</v>
      </c>
      <c r="E16" s="15">
        <f>SUMIF(asignación!$A$6:$A$75,"=3",asignación!$J$6:$J$75)</f>
        <v>0</v>
      </c>
      <c r="F16" s="15">
        <f>SUMIF(asignación!$A$6:$A$75,"=4",asignación!$J$6:$J$75)</f>
        <v>0</v>
      </c>
      <c r="G16" s="15">
        <f>SUMIF(asignación!$A$6:$A$75,"=5",asignación!$J$6:$J$75)</f>
        <v>0</v>
      </c>
      <c r="H16" s="15">
        <f>SUMIF(asignación!$A$6:$A$75,"=6",asignación!$J$6:$J$75)</f>
        <v>0</v>
      </c>
      <c r="I16" s="15">
        <f>SUMIF(asignación!$A$6:$A$75,"=7",asignación!$J$6:$J$75)</f>
        <v>0</v>
      </c>
      <c r="J16" s="16">
        <f t="shared" si="2"/>
        <v>107208</v>
      </c>
      <c r="K16" s="16">
        <v>107208</v>
      </c>
      <c r="L16" s="17" t="e">
        <f t="shared" ref="L16:O18" si="7">C16/C$15</f>
        <v>#DIV/0!</v>
      </c>
      <c r="M16" s="18" t="e">
        <f t="shared" si="7"/>
        <v>#DIV/0!</v>
      </c>
      <c r="N16" s="18" t="e">
        <f t="shared" si="7"/>
        <v>#DIV/0!</v>
      </c>
      <c r="O16" s="18" t="e">
        <f t="shared" si="7"/>
        <v>#DIV/0!</v>
      </c>
      <c r="P16" s="18" t="e">
        <f t="shared" ref="P16:P18" si="8">G16/G$15</f>
        <v>#DIV/0!</v>
      </c>
      <c r="Q16" s="18" t="e">
        <f t="shared" ref="Q16:Q18" si="9">H16/H$15</f>
        <v>#DIV/0!</v>
      </c>
      <c r="R16" s="18" t="e">
        <f t="shared" ref="R16:R18" si="10">I16/I$15</f>
        <v>#DIV/0!</v>
      </c>
      <c r="S16" s="44">
        <f>IF(J16&gt;0,J16/J$8,"")</f>
        <v>0.19686580703448933</v>
      </c>
      <c r="T16" s="19">
        <f>K16/K$15</f>
        <v>0.40239164949498363</v>
      </c>
      <c r="V16" s="7"/>
    </row>
    <row r="17" spans="1:24" x14ac:dyDescent="0.25">
      <c r="A17" s="83"/>
      <c r="B17" s="73" t="s">
        <v>34</v>
      </c>
      <c r="C17" s="14">
        <f>SUMIF(asignación!$A$6:$A$75,"=1",asignación!$K$6:$K$75)</f>
        <v>0</v>
      </c>
      <c r="D17" s="15">
        <f>SUMIF(asignación!$A$6:$A$75,"=2",asignación!$K$6:$K$75)</f>
        <v>0</v>
      </c>
      <c r="E17" s="15">
        <f>SUMIF(asignación!$A$6:$A$75,"=3",asignación!$K$6:$K$75)</f>
        <v>0</v>
      </c>
      <c r="F17" s="15">
        <f>SUMIF(asignación!$A$6:$A$75,"=4",asignación!$K$6:$K$75)</f>
        <v>0</v>
      </c>
      <c r="G17" s="15">
        <f>SUMIF(asignación!$A$6:$A$75,"=5",asignación!$K$6:$K$75)</f>
        <v>0</v>
      </c>
      <c r="H17" s="15">
        <f>SUMIF(asignación!$A$6:$A$75,"=6",asignación!$K$6:$K$75)</f>
        <v>0</v>
      </c>
      <c r="I17" s="15">
        <f>SUMIF(asignación!$A$6:$A$75,"=7",asignación!$K$6:$K$75)</f>
        <v>0</v>
      </c>
      <c r="J17" s="16">
        <f t="shared" si="2"/>
        <v>15112</v>
      </c>
      <c r="K17" s="16">
        <v>15112</v>
      </c>
      <c r="L17" s="17" t="e">
        <f t="shared" si="7"/>
        <v>#DIV/0!</v>
      </c>
      <c r="M17" s="18" t="e">
        <f t="shared" si="7"/>
        <v>#DIV/0!</v>
      </c>
      <c r="N17" s="18" t="e">
        <f t="shared" si="7"/>
        <v>#DIV/0!</v>
      </c>
      <c r="O17" s="18" t="e">
        <f t="shared" si="7"/>
        <v>#DIV/0!</v>
      </c>
      <c r="P17" s="18" t="e">
        <f t="shared" si="8"/>
        <v>#DIV/0!</v>
      </c>
      <c r="Q17" s="18" t="e">
        <f t="shared" si="9"/>
        <v>#DIV/0!</v>
      </c>
      <c r="R17" s="18" t="e">
        <f t="shared" si="10"/>
        <v>#DIV/0!</v>
      </c>
      <c r="S17" s="44">
        <f>IF(J17&gt;0,J17/J$8,"")</f>
        <v>2.7750131295287694E-2</v>
      </c>
      <c r="T17" s="19">
        <f>K17/K$15</f>
        <v>5.6720977978958587E-2</v>
      </c>
      <c r="V17" s="7"/>
    </row>
    <row r="18" spans="1:24" ht="13.8" thickBot="1" x14ac:dyDescent="0.3">
      <c r="A18" s="84"/>
      <c r="B18" s="34" t="s">
        <v>35</v>
      </c>
      <c r="C18" s="20">
        <f>SUMIF(asignación!$A$6:$A$75,"=1",asignación!$L$6:$L$75)</f>
        <v>0</v>
      </c>
      <c r="D18" s="21">
        <f>SUMIF(asignación!$A$6:$A$75,"=2",asignación!$L$6:$L$75)</f>
        <v>0</v>
      </c>
      <c r="E18" s="21">
        <f>SUMIF(asignación!$A$6:$A$75,"=3",asignación!$L$6:$L$75)</f>
        <v>0</v>
      </c>
      <c r="F18" s="21">
        <f>SUMIF(asignación!$A$6:$A$75,"=4",asignación!$L$6:$L$75)</f>
        <v>0</v>
      </c>
      <c r="G18" s="21">
        <f>SUMIF(asignación!$A$6:$A$75,"=5",asignación!$L$6:$L$75)</f>
        <v>0</v>
      </c>
      <c r="H18" s="21">
        <f>SUMIF(asignación!$A$6:$A$75,"=6",asignación!$L$6:$L$75)</f>
        <v>0</v>
      </c>
      <c r="I18" s="21">
        <f>SUMIF(asignación!$A$6:$A$75,"=7",asignación!$L$6:$L$75)</f>
        <v>0</v>
      </c>
      <c r="J18" s="22">
        <f t="shared" si="2"/>
        <v>144107</v>
      </c>
      <c r="K18" s="22">
        <v>144107</v>
      </c>
      <c r="L18" s="23" t="e">
        <f t="shared" si="7"/>
        <v>#DIV/0!</v>
      </c>
      <c r="M18" s="24" t="e">
        <f t="shared" si="7"/>
        <v>#DIV/0!</v>
      </c>
      <c r="N18" s="24" t="e">
        <f t="shared" si="7"/>
        <v>#DIV/0!</v>
      </c>
      <c r="O18" s="24" t="e">
        <f t="shared" si="7"/>
        <v>#DIV/0!</v>
      </c>
      <c r="P18" s="24" t="e">
        <f t="shared" si="8"/>
        <v>#DIV/0!</v>
      </c>
      <c r="Q18" s="24" t="e">
        <f t="shared" si="9"/>
        <v>#DIV/0!</v>
      </c>
      <c r="R18" s="24" t="e">
        <f t="shared" si="10"/>
        <v>#DIV/0!</v>
      </c>
      <c r="S18" s="44">
        <f>IF(J18&gt;0,J18/J$8,"")</f>
        <v>0.26462335697260608</v>
      </c>
      <c r="T18" s="25">
        <f>K18/K$15</f>
        <v>0.54088737252605779</v>
      </c>
      <c r="V18" s="7"/>
    </row>
    <row r="19" spans="1:24" ht="13.2" customHeight="1" x14ac:dyDescent="0.25">
      <c r="A19" s="82" t="s">
        <v>55</v>
      </c>
      <c r="B19" s="31" t="s">
        <v>0</v>
      </c>
      <c r="C19" s="8">
        <f>SUMIF(asignación!$A$6:$A$75,"=1",asignación!$M$6:$M$75)</f>
        <v>0</v>
      </c>
      <c r="D19" s="9">
        <f>SUMIF(asignación!$A$6:$A$75,"=2",asignación!$M$6:$M$75)</f>
        <v>0</v>
      </c>
      <c r="E19" s="9">
        <f>SUMIF(asignación!$A$6:$A$75,"=3",asignación!$M$6:$M$75)</f>
        <v>0</v>
      </c>
      <c r="F19" s="9">
        <f>SUMIF(asignación!$A$6:$A$75,"=4",asignación!$M$6:$M$75)</f>
        <v>0</v>
      </c>
      <c r="G19" s="9">
        <f>SUMIF(asignación!$A$6:$A$75,"=5",asignación!$M$6:$M$75)</f>
        <v>0</v>
      </c>
      <c r="H19" s="9">
        <f>SUMIF(asignación!$A$6:$A$75,"=6",asignación!$M$6:$M$75)</f>
        <v>0</v>
      </c>
      <c r="I19" s="9">
        <f>SUMIF(asignación!$A$6:$A$75,"=7",asignación!$M$6:$M$75)</f>
        <v>0</v>
      </c>
      <c r="J19" s="10">
        <f t="shared" si="2"/>
        <v>185631</v>
      </c>
      <c r="K19" s="10">
        <v>185631</v>
      </c>
      <c r="L19" s="11"/>
      <c r="M19" s="12"/>
      <c r="N19" s="12"/>
      <c r="O19" s="12"/>
      <c r="P19" s="12"/>
      <c r="Q19" s="12"/>
      <c r="R19" s="12"/>
      <c r="S19" s="45"/>
      <c r="T19" s="26"/>
      <c r="V19" s="7"/>
    </row>
    <row r="20" spans="1:24" x14ac:dyDescent="0.25">
      <c r="A20" s="83"/>
      <c r="B20" s="33" t="s">
        <v>2</v>
      </c>
      <c r="C20" s="14">
        <f>SUMIF(asignación!$A$6:$A$75,"=1",asignación!$N$6:$N$75)</f>
        <v>0</v>
      </c>
      <c r="D20" s="15">
        <f>SUMIF(asignación!$A$6:$A$75,"=2",asignación!$N$6:$N$75)</f>
        <v>0</v>
      </c>
      <c r="E20" s="15">
        <f>SUMIF(asignación!$A$6:$A$75,"=3",asignación!$N$6:$N$75)</f>
        <v>0</v>
      </c>
      <c r="F20" s="15">
        <f>SUMIF(asignación!$A$6:$A$75,"=4",asignación!$N$6:$N$75)</f>
        <v>0</v>
      </c>
      <c r="G20" s="15">
        <f>SUMIF(asignación!$A$6:$A$75,"=5",asignación!$N$6:$N$75)</f>
        <v>0</v>
      </c>
      <c r="H20" s="15">
        <f>SUMIF(asignación!$A$6:$A$75,"=6",asignación!$N$6:$N$75)</f>
        <v>0</v>
      </c>
      <c r="I20" s="15">
        <f>SUMIF(asignación!$A$6:$A$75,"=7",asignación!$N$6:$N$75)</f>
        <v>0</v>
      </c>
      <c r="J20" s="16">
        <f t="shared" si="2"/>
        <v>68341</v>
      </c>
      <c r="K20" s="16">
        <v>68341</v>
      </c>
      <c r="L20" s="17" t="e">
        <f t="shared" ref="L20:O22" si="11">C20/C$19</f>
        <v>#DIV/0!</v>
      </c>
      <c r="M20" s="18" t="e">
        <f t="shared" si="11"/>
        <v>#DIV/0!</v>
      </c>
      <c r="N20" s="18" t="e">
        <f t="shared" si="11"/>
        <v>#DIV/0!</v>
      </c>
      <c r="O20" s="18" t="e">
        <f t="shared" si="11"/>
        <v>#DIV/0!</v>
      </c>
      <c r="P20" s="18" t="e">
        <f t="shared" ref="P20:P22" si="12">G20/G$19</f>
        <v>#DIV/0!</v>
      </c>
      <c r="Q20" s="18" t="e">
        <f t="shared" ref="Q20:Q22" si="13">H20/H$19</f>
        <v>#DIV/0!</v>
      </c>
      <c r="R20" s="18" t="e">
        <f t="shared" ref="R20:R22" si="14">I20/I$19</f>
        <v>#DIV/0!</v>
      </c>
      <c r="S20" s="44">
        <f>IF(J20&gt;0,J20/J$8,"")</f>
        <v>0.12549442316379408</v>
      </c>
      <c r="T20" s="19">
        <f>K20/K$19</f>
        <v>0.36815510340406504</v>
      </c>
      <c r="V20" s="7"/>
    </row>
    <row r="21" spans="1:24" x14ac:dyDescent="0.25">
      <c r="A21" s="83"/>
      <c r="B21" s="73" t="s">
        <v>34</v>
      </c>
      <c r="C21" s="14">
        <f>SUMIF(asignación!$A$6:$A$75,"=1",asignación!$O$6:$O$75)</f>
        <v>0</v>
      </c>
      <c r="D21" s="15">
        <f>SUMIF(asignación!$A$6:$A$75,"=2",asignación!$O$6:$O$75)</f>
        <v>0</v>
      </c>
      <c r="E21" s="15">
        <f>SUMIF(asignación!$A$6:$A$75,"=3",asignación!$O$6:$O$75)</f>
        <v>0</v>
      </c>
      <c r="F21" s="15">
        <f>SUMIF(asignación!$A$6:$A$75,"=4",asignación!$O$6:$O$75)</f>
        <v>0</v>
      </c>
      <c r="G21" s="15">
        <f>SUMIF(asignación!$A$6:$A$75,"=5",asignación!$O$6:$O$75)</f>
        <v>0</v>
      </c>
      <c r="H21" s="15">
        <f>SUMIF(asignación!$A$6:$A$75,"=6",asignación!$O$6:$O$75)</f>
        <v>0</v>
      </c>
      <c r="I21" s="15">
        <f>SUMIF(asignación!$A$6:$A$75,"=7",asignación!$O$6:$O$75)</f>
        <v>0</v>
      </c>
      <c r="J21" s="16">
        <f t="shared" si="2"/>
        <v>10547</v>
      </c>
      <c r="K21" s="16">
        <v>10547</v>
      </c>
      <c r="L21" s="17" t="e">
        <f t="shared" si="11"/>
        <v>#DIV/0!</v>
      </c>
      <c r="M21" s="18" t="e">
        <f t="shared" si="11"/>
        <v>#DIV/0!</v>
      </c>
      <c r="N21" s="18" t="e">
        <f t="shared" si="11"/>
        <v>#DIV/0!</v>
      </c>
      <c r="O21" s="18" t="e">
        <f t="shared" si="11"/>
        <v>#DIV/0!</v>
      </c>
      <c r="P21" s="18" t="e">
        <f t="shared" si="12"/>
        <v>#DIV/0!</v>
      </c>
      <c r="Q21" s="18" t="e">
        <f t="shared" si="13"/>
        <v>#DIV/0!</v>
      </c>
      <c r="R21" s="18" t="e">
        <f t="shared" si="14"/>
        <v>#DIV/0!</v>
      </c>
      <c r="S21" s="44">
        <f>IF(J21&gt;0,J21/J$8,"")</f>
        <v>1.9367432157980365E-2</v>
      </c>
      <c r="T21" s="19">
        <f>K21/K$19</f>
        <v>5.6817018709159568E-2</v>
      </c>
      <c r="V21" s="7"/>
    </row>
    <row r="22" spans="1:24" ht="13.8" thickBot="1" x14ac:dyDescent="0.3">
      <c r="A22" s="84"/>
      <c r="B22" s="34" t="s">
        <v>35</v>
      </c>
      <c r="C22" s="20">
        <f>SUMIF(asignación!$A$6:$A$75,"=1",asignación!$P$6:$P$75)</f>
        <v>0</v>
      </c>
      <c r="D22" s="21">
        <f>SUMIF(asignación!$A$6:$A$75,"=2",asignación!$P$6:$P$75)</f>
        <v>0</v>
      </c>
      <c r="E22" s="21">
        <f>SUMIF(asignación!$A$6:$A$75,"=3",asignación!$P$6:$P$75)</f>
        <v>0</v>
      </c>
      <c r="F22" s="21">
        <f>SUMIF(asignación!$A$6:$A$75,"=4",asignación!$P$6:$P$75)</f>
        <v>0</v>
      </c>
      <c r="G22" s="21">
        <f>SUMIF(asignación!$A$6:$A$75,"=5",asignación!$P$6:$P$75)</f>
        <v>0</v>
      </c>
      <c r="H22" s="21">
        <f>SUMIF(asignación!$A$6:$A$75,"=6",asignación!$P$6:$P$75)</f>
        <v>0</v>
      </c>
      <c r="I22" s="21">
        <f>SUMIF(asignación!$A$6:$A$75,"=7",asignación!$P$6:$P$75)</f>
        <v>0</v>
      </c>
      <c r="J22" s="22">
        <f t="shared" si="2"/>
        <v>106743</v>
      </c>
      <c r="K22" s="22">
        <v>106743</v>
      </c>
      <c r="L22" s="23" t="e">
        <f t="shared" si="11"/>
        <v>#DIV/0!</v>
      </c>
      <c r="M22" s="24" t="e">
        <f t="shared" si="11"/>
        <v>#DIV/0!</v>
      </c>
      <c r="N22" s="24" t="e">
        <f t="shared" si="11"/>
        <v>#DIV/0!</v>
      </c>
      <c r="O22" s="24" t="e">
        <f t="shared" si="11"/>
        <v>#DIV/0!</v>
      </c>
      <c r="P22" s="24" t="e">
        <f t="shared" si="12"/>
        <v>#DIV/0!</v>
      </c>
      <c r="Q22" s="24" t="e">
        <f t="shared" si="13"/>
        <v>#DIV/0!</v>
      </c>
      <c r="R22" s="24" t="e">
        <f t="shared" si="14"/>
        <v>#DIV/0!</v>
      </c>
      <c r="S22" s="35">
        <f>IF(J22&gt;0,J22/J$8,"")</f>
        <v>0.19601192859005387</v>
      </c>
      <c r="T22" s="25">
        <f>K22/K$19</f>
        <v>0.57502787788677534</v>
      </c>
      <c r="V22" s="7"/>
    </row>
    <row r="23" spans="1:24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24" ht="15.6" x14ac:dyDescent="0.3">
      <c r="A24" s="1" t="s">
        <v>51</v>
      </c>
    </row>
    <row r="25" spans="1:24" x14ac:dyDescent="0.25">
      <c r="A25" s="81" t="s">
        <v>52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spans="1:24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spans="1:24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spans="1:24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spans="1:24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spans="1:24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</row>
  </sheetData>
  <sheetProtection sheet="1" selectLockedCells="1"/>
  <protectedRanges>
    <protectedRange sqref="A3:B3 L6:R6 C6:I6" name="Range1"/>
  </protectedRanges>
  <mergeCells count="8">
    <mergeCell ref="A3:F4"/>
    <mergeCell ref="A25:X30"/>
    <mergeCell ref="A15:A18"/>
    <mergeCell ref="A19:A22"/>
    <mergeCell ref="A10:A14"/>
    <mergeCell ref="L6:T6"/>
    <mergeCell ref="A8:A9"/>
    <mergeCell ref="C6:K6"/>
  </mergeCells>
  <phoneticPr fontId="2" type="noConversion"/>
  <conditionalFormatting sqref="T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2021-10-11T20:58:08Z</dcterms:modified>
</cp:coreProperties>
</file>